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eahm\Downloads\"/>
    </mc:Choice>
  </mc:AlternateContent>
  <xr:revisionPtr revIDLastSave="0" documentId="13_ncr:1_{24E67C45-DB19-463F-8BBB-89B8B23BB805}" xr6:coauthVersionLast="47" xr6:coauthVersionMax="47" xr10:uidLastSave="{00000000-0000-0000-0000-000000000000}"/>
  <bookViews>
    <workbookView xWindow="-98" yWindow="-98" windowWidth="21795" windowHeight="12975" xr2:uid="{3A4721C4-101A-450A-A6C2-68E9C851DDF0}"/>
  </bookViews>
  <sheets>
    <sheet name="Main" sheetId="3" r:id="rId1"/>
    <sheet name="Reverses" sheetId="16" r:id="rId2"/>
  </sheets>
  <definedNames>
    <definedName name="_xlnm._FilterDatabase" localSheetId="0" hidden="1">Main!$A$1:$E$227</definedName>
    <definedName name="_xlnm._FilterDatabase" localSheetId="1" hidden="1">Reverses!$D$3:$G$150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3" l="1"/>
  <c r="I14" i="3"/>
  <c r="I13" i="3"/>
  <c r="H14" i="3"/>
  <c r="H13" i="3"/>
  <c r="I4" i="3"/>
  <c r="H4" i="3"/>
  <c r="K11" i="3"/>
  <c r="L11" i="3" s="1"/>
  <c r="H30" i="3"/>
  <c r="H29" i="3"/>
  <c r="H28" i="3"/>
  <c r="H27" i="3"/>
  <c r="I12" i="3"/>
  <c r="H12" i="3"/>
  <c r="I7" i="3"/>
  <c r="I6" i="3"/>
  <c r="I5" i="3"/>
  <c r="I3" i="3"/>
  <c r="I2" i="3"/>
  <c r="I10" i="3"/>
  <c r="I9" i="3"/>
  <c r="H10" i="3"/>
  <c r="H9" i="3"/>
  <c r="L10" i="3"/>
  <c r="L9" i="3"/>
  <c r="H11" i="3"/>
  <c r="H7" i="3"/>
  <c r="H6" i="3"/>
  <c r="H5" i="3"/>
  <c r="H3" i="3"/>
  <c r="H2" i="3"/>
  <c r="I11" i="3"/>
  <c r="L13" i="3"/>
  <c r="K12" i="3"/>
  <c r="L12" i="3" s="1"/>
  <c r="L8" i="3"/>
  <c r="I8" i="3"/>
  <c r="L7" i="3"/>
  <c r="L6" i="3"/>
  <c r="L5" i="3"/>
  <c r="L3" i="3"/>
  <c r="L2" i="3"/>
  <c r="L4" i="3"/>
  <c r="L14" i="3"/>
  <c r="H24" i="3" a="1"/>
  <c r="H22" i="3" a="1"/>
  <c r="H23" i="3" a="1"/>
  <c r="M10" i="3" l="1"/>
  <c r="H24" i="3"/>
  <c r="H23" i="3"/>
  <c r="H22" i="3"/>
  <c r="J9" i="3"/>
  <c r="M9" i="3" s="1"/>
  <c r="J11" i="3"/>
  <c r="M11" i="3" s="1"/>
  <c r="J7" i="3"/>
  <c r="K15" i="3"/>
  <c r="L15" i="3"/>
  <c r="L18" i="3" l="1"/>
  <c r="J18" i="3" l="1"/>
  <c r="M18" i="3" s="1"/>
  <c r="J14" i="3"/>
  <c r="M14" i="3" s="1"/>
  <c r="J13" i="3"/>
  <c r="M13" i="3" s="1"/>
  <c r="M8" i="3"/>
  <c r="J2" i="3"/>
  <c r="M2" i="3" s="1"/>
  <c r="J12" i="3"/>
  <c r="M12" i="3" s="1"/>
  <c r="M4" i="3"/>
  <c r="J3" i="3"/>
  <c r="M3" i="3" s="1"/>
  <c r="J6" i="3"/>
  <c r="M6" i="3" s="1"/>
  <c r="M7" i="3"/>
  <c r="I15" i="3"/>
  <c r="H15" i="3"/>
  <c r="J5" i="3"/>
  <c r="M5" i="3" s="1"/>
  <c r="J15" i="3" l="1"/>
  <c r="M15" i="3"/>
  <c r="M19" i="3" l="1"/>
  <c r="H33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6784E9-74B4-4E36-9A59-741D95C83C04}" keepAlive="1" interval="60" name="Query - Evolving Skies Data" description="Connection to the 'Evolving Skies Data' query in the workbook." type="5" refreshedVersion="7" background="1" refreshOnLoad="1" saveData="1">
    <dbPr connection="Provider=Microsoft.Mashup.OleDb.1;Data Source=$Workbook$;Location=&quot;Evolving Skies Data&quot;;Extended Properties=&quot;&quot;" command="SELECT * FROM [Evolving Skies Data]"/>
  </connection>
  <connection id="2" xr16:uid="{9C273C08-BAF1-4D30-B8AE-1149BBA7FAF9}" keepAlive="1" name="Query - Table 0 (2)" description="Connection to the 'Table 0 (2)' query in the workbook." type="5" refreshedVersion="7" background="1">
    <dbPr connection="Provider=Microsoft.Mashup.OleDb.1;Data Source=$Workbook$;Location=&quot;Table 0 (2)&quot;;Extended Properties=&quot;&quot;" command="SELECT * FROM [Table 0 (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<sst xmlns="http://schemas.openxmlformats.org/spreadsheetml/2006/main" count="1734" uniqueCount="595">
  <si>
    <t>Rarity</t>
  </si>
  <si>
    <t>Number</t>
  </si>
  <si>
    <t>Market Price</t>
  </si>
  <si>
    <t>Rare</t>
  </si>
  <si>
    <t>Common</t>
  </si>
  <si>
    <t>Ultra Rare</t>
  </si>
  <si>
    <t>Uncommon</t>
  </si>
  <si>
    <t>Total</t>
  </si>
  <si>
    <t>Per X Packs</t>
  </si>
  <si>
    <t>With Codes</t>
  </si>
  <si>
    <t># in Set</t>
  </si>
  <si>
    <t>Total Value</t>
  </si>
  <si>
    <t>Average Value</t>
  </si>
  <si>
    <t>Pull Rate</t>
  </si>
  <si>
    <t>Average Value Per X Packs</t>
  </si>
  <si>
    <t>Top 5 Cards</t>
  </si>
  <si>
    <t>Top 10 Cards</t>
  </si>
  <si>
    <t>Top 20 Cards</t>
  </si>
  <si>
    <t>Number of Cards Over $100</t>
  </si>
  <si>
    <t>Number of Cards Over $50</t>
  </si>
  <si>
    <t>Number of Cards Over $25</t>
  </si>
  <si>
    <t>Number of Cards Over $10</t>
  </si>
  <si>
    <t>Number of Cards Over $$</t>
  </si>
  <si>
    <t>Value of Best Cards</t>
  </si>
  <si>
    <t>Code Card (Booster Pack)</t>
  </si>
  <si>
    <t>Product</t>
  </si>
  <si>
    <t>X=</t>
  </si>
  <si>
    <t>&lt;- Number of Packs</t>
  </si>
  <si>
    <t>Market Price of Box</t>
  </si>
  <si>
    <t>Average % Gain (Loss) Opening</t>
  </si>
  <si>
    <t>Double Rare</t>
  </si>
  <si>
    <t>Goldeen </t>
  </si>
  <si>
    <t>Seaking </t>
  </si>
  <si>
    <t>Special Illustration Rare</t>
  </si>
  <si>
    <t>Hyper Rare</t>
  </si>
  <si>
    <t>Illustration Rare (IR)</t>
  </si>
  <si>
    <t>Ultra Rare (UR)</t>
  </si>
  <si>
    <t>Double Rare (DR)</t>
  </si>
  <si>
    <t>Regular Energy</t>
  </si>
  <si>
    <t>^Seeking 1100%</t>
  </si>
  <si>
    <t>Special Illustration Rare (SIR)</t>
  </si>
  <si>
    <t>Leafeon </t>
  </si>
  <si>
    <t>Glaceon </t>
  </si>
  <si>
    <t>Munkidori </t>
  </si>
  <si>
    <t>Fezandipiti </t>
  </si>
  <si>
    <t>Hawlucha </t>
  </si>
  <si>
    <t>Okidogi </t>
  </si>
  <si>
    <t>Heatran </t>
  </si>
  <si>
    <t>Dreepy </t>
  </si>
  <si>
    <t>Drakloak </t>
  </si>
  <si>
    <t>Bug Catching Set </t>
  </si>
  <si>
    <t>Festival Grounds </t>
  </si>
  <si>
    <t>ACE SPEC Rare</t>
  </si>
  <si>
    <t>Ogre's Mask </t>
  </si>
  <si>
    <t>Raifort </t>
  </si>
  <si>
    <t>Scoop Up Cyclone </t>
  </si>
  <si>
    <t>Buddy-Buddy Poffin </t>
  </si>
  <si>
    <t>Rescue Board </t>
  </si>
  <si>
    <t>Pokemon</t>
  </si>
  <si>
    <t>Price</t>
  </si>
  <si>
    <t>Reverse Holo</t>
  </si>
  <si>
    <t>Exeggcute </t>
  </si>
  <si>
    <t>Normal</t>
  </si>
  <si>
    <t>001/131</t>
  </si>
  <si>
    <t>Exeggcute (Poke Ball Pattern) </t>
  </si>
  <si>
    <t>Holofoil</t>
  </si>
  <si>
    <t>001/132</t>
  </si>
  <si>
    <t>Exeggcute (Master Ball Pattern) </t>
  </si>
  <si>
    <t>001/133</t>
  </si>
  <si>
    <t>Exeggutor </t>
  </si>
  <si>
    <t>002/131</t>
  </si>
  <si>
    <t>Exeggutor (Poke Ball Pattern) </t>
  </si>
  <si>
    <t>002/132</t>
  </si>
  <si>
    <t>Exeggutor (Master Ball Pattern) </t>
  </si>
  <si>
    <t>002/133</t>
  </si>
  <si>
    <t>Pinsir </t>
  </si>
  <si>
    <t>003/131</t>
  </si>
  <si>
    <t>Pinsir (Poke Ball Pattern) </t>
  </si>
  <si>
    <t>003/132</t>
  </si>
  <si>
    <t>Pinsir (Master Ball Pattern) </t>
  </si>
  <si>
    <t>003/133</t>
  </si>
  <si>
    <t>Budew </t>
  </si>
  <si>
    <t>004/131</t>
  </si>
  <si>
    <t>Budew (Poke Ball Pattern) </t>
  </si>
  <si>
    <t>004/132</t>
  </si>
  <si>
    <t>Budew (Master Ball Pattern) </t>
  </si>
  <si>
    <t>004/133</t>
  </si>
  <si>
    <t>005/131</t>
  </si>
  <si>
    <t>Leafeon (Poke Ball Pattern) </t>
  </si>
  <si>
    <t>005/132</t>
  </si>
  <si>
    <t>Leafeon (Master Ball Pattern) </t>
  </si>
  <si>
    <t>005/133</t>
  </si>
  <si>
    <t>Leafeon ex - 006/131 </t>
  </si>
  <si>
    <t>006/131</t>
  </si>
  <si>
    <t>Cottonee </t>
  </si>
  <si>
    <t>007/131</t>
  </si>
  <si>
    <t>Cottonee (Poke Ball Pattern) </t>
  </si>
  <si>
    <t>007/132</t>
  </si>
  <si>
    <t>Cottonee (Master Ball Pattern) </t>
  </si>
  <si>
    <t>007/133</t>
  </si>
  <si>
    <t>Whimsicott </t>
  </si>
  <si>
    <t>008/131</t>
  </si>
  <si>
    <t>Whimsicott (Poke Ball Pattern) </t>
  </si>
  <si>
    <t>008/132</t>
  </si>
  <si>
    <t>Whimsicott (Master Ball Pattern) </t>
  </si>
  <si>
    <t>008/133</t>
  </si>
  <si>
    <t>Applin </t>
  </si>
  <si>
    <t>009/131</t>
  </si>
  <si>
    <t>Applin (Poke Ball Pattern) </t>
  </si>
  <si>
    <t>009/132</t>
  </si>
  <si>
    <t>Applin (Master Ball Pattern) </t>
  </si>
  <si>
    <t>009/133</t>
  </si>
  <si>
    <t>Dipplin </t>
  </si>
  <si>
    <t>010/131</t>
  </si>
  <si>
    <t>Dipplin (Poke Ball Pattern) </t>
  </si>
  <si>
    <t>010/132</t>
  </si>
  <si>
    <t>Dipplin (Master Ball Pattern) </t>
  </si>
  <si>
    <t>010/133</t>
  </si>
  <si>
    <t>Hydrapple ex </t>
  </si>
  <si>
    <t>011/131</t>
  </si>
  <si>
    <t>Teal Mask Ogerpon ex - 012/131 </t>
  </si>
  <si>
    <t>012/131</t>
  </si>
  <si>
    <t>Flareon </t>
  </si>
  <si>
    <t>013/131</t>
  </si>
  <si>
    <t>Flareon (Poke Ball Pattern) </t>
  </si>
  <si>
    <t>013/132</t>
  </si>
  <si>
    <t>Flareon (Master Ball Pattern) </t>
  </si>
  <si>
    <t>013/133</t>
  </si>
  <si>
    <t>Flareon ex - 014/131 </t>
  </si>
  <si>
    <t>014/131</t>
  </si>
  <si>
    <t>Litleo </t>
  </si>
  <si>
    <t>015/131</t>
  </si>
  <si>
    <t>Litleo (Master Ball Pattern) </t>
  </si>
  <si>
    <t>Litleo (Poke Ball Pattern) </t>
  </si>
  <si>
    <t>Pyroar </t>
  </si>
  <si>
    <t>016/131</t>
  </si>
  <si>
    <t>Pyroar (Master Ball Pattern) </t>
  </si>
  <si>
    <t>Pyroar (Poke Ball Pattern) </t>
  </si>
  <si>
    <t>Hearthflame Mask Ogerpon ex - 017/131 </t>
  </si>
  <si>
    <t>017/131</t>
  </si>
  <si>
    <t>Slowpoke </t>
  </si>
  <si>
    <t>018/131</t>
  </si>
  <si>
    <t>Slowpoke (Master Ball Pattern) </t>
  </si>
  <si>
    <t>Slowpoke (Poke Ball Pattern) </t>
  </si>
  <si>
    <t>Slowking </t>
  </si>
  <si>
    <t>019/131</t>
  </si>
  <si>
    <t>Slowking (Master Ball Pattern) </t>
  </si>
  <si>
    <t>Slowking (Poke Ball Pattern) </t>
  </si>
  <si>
    <t>020/131</t>
  </si>
  <si>
    <t>Goldeen (Master Ball Pattern) </t>
  </si>
  <si>
    <t>Goldeen (Poke Ball Pattern) </t>
  </si>
  <si>
    <t>021/131</t>
  </si>
  <si>
    <t>Seaking (Master Ball Pattern) </t>
  </si>
  <si>
    <t>Seaking (Poke Ball Pattern) </t>
  </si>
  <si>
    <t>Vaporeon </t>
  </si>
  <si>
    <t>022/131</t>
  </si>
  <si>
    <t>Vaporeon (Master Ball Pattern) </t>
  </si>
  <si>
    <t>Vaporeon (Poke Ball Pattern) </t>
  </si>
  <si>
    <t>Vaporeon ex - 023/131 </t>
  </si>
  <si>
    <t>023/131</t>
  </si>
  <si>
    <t>Suicune </t>
  </si>
  <si>
    <t>024/131</t>
  </si>
  <si>
    <t>Suicune (Master Ball Pattern) </t>
  </si>
  <si>
    <t>Suicune (Poke Ball Pattern) </t>
  </si>
  <si>
    <t>025/131</t>
  </si>
  <si>
    <t>Glaceon (Master Ball Pattern) </t>
  </si>
  <si>
    <t>Glaceon (Poke Ball Pattern) </t>
  </si>
  <si>
    <t>Glaceon ex - 026/131 </t>
  </si>
  <si>
    <t>026/131</t>
  </si>
  <si>
    <t>Wellspring Mask Ogerpon ex - 027/131 </t>
  </si>
  <si>
    <t>027/131</t>
  </si>
  <si>
    <t>Pikachu ex - 028/131 </t>
  </si>
  <si>
    <t>028/131</t>
  </si>
  <si>
    <t>Jolteon </t>
  </si>
  <si>
    <t>029/131</t>
  </si>
  <si>
    <t>Jolteon (Master Ball Pattern) </t>
  </si>
  <si>
    <t>Jolteon (Poke Ball Pattern) </t>
  </si>
  <si>
    <t>Jolteon ex - 030/131 </t>
  </si>
  <si>
    <t>030/131</t>
  </si>
  <si>
    <t>Iron Hands ex - 031/131 </t>
  </si>
  <si>
    <t>031/131</t>
  </si>
  <si>
    <t>Iron Thorns ex </t>
  </si>
  <si>
    <t>032/131</t>
  </si>
  <si>
    <t>Espeon </t>
  </si>
  <si>
    <t>033/131</t>
  </si>
  <si>
    <t>Espeon (Master Ball Pattern) </t>
  </si>
  <si>
    <t>Espeon (Poke Ball Pattern) </t>
  </si>
  <si>
    <t>Espeon ex - 034/131 </t>
  </si>
  <si>
    <t>034/131</t>
  </si>
  <si>
    <t>Duskull </t>
  </si>
  <si>
    <t>035/131</t>
  </si>
  <si>
    <t>Duskull (Master Ball Pattern) </t>
  </si>
  <si>
    <t>Duskull (Poke Ball Pattern) </t>
  </si>
  <si>
    <t>Dusclops </t>
  </si>
  <si>
    <t>036/131</t>
  </si>
  <si>
    <t>Dusclops (Master Ball Pattern) </t>
  </si>
  <si>
    <t>Dusclops (Poke Ball Pattern) </t>
  </si>
  <si>
    <t>Dusknoir </t>
  </si>
  <si>
    <t>037/131</t>
  </si>
  <si>
    <t>Dusknoir (Master Ball Pattern) </t>
  </si>
  <si>
    <t>Dusknoir (Poke Ball Pattern) </t>
  </si>
  <si>
    <t>Spritzee </t>
  </si>
  <si>
    <t>038/131</t>
  </si>
  <si>
    <t>Spritzee (Master Ball Pattern) </t>
  </si>
  <si>
    <t>Spritzee (Poke Ball Pattern) </t>
  </si>
  <si>
    <t>Aromatisse </t>
  </si>
  <si>
    <t>039/131</t>
  </si>
  <si>
    <t>Aromatisse (Master Ball Pattern) </t>
  </si>
  <si>
    <t>Aromatisse (Poke Ball Pattern) </t>
  </si>
  <si>
    <t>Sylveon </t>
  </si>
  <si>
    <t>040/131</t>
  </si>
  <si>
    <t>Sylveon (Master Ball Pattern) </t>
  </si>
  <si>
    <t>Sylveon (Poke Ball Pattern) </t>
  </si>
  <si>
    <t>Sylveon ex - 041/131 </t>
  </si>
  <si>
    <t>041/131</t>
  </si>
  <si>
    <t>Scream Tail </t>
  </si>
  <si>
    <t>042/131</t>
  </si>
  <si>
    <t>Scream Tail (Master Ball Pattern) </t>
  </si>
  <si>
    <t>Scream Tail (Poke Ball Pattern) </t>
  </si>
  <si>
    <t>Flutter Mane </t>
  </si>
  <si>
    <t>043/131</t>
  </si>
  <si>
    <t>Flutter Mane (Master Ball Pattern) </t>
  </si>
  <si>
    <t>Flutter Mane (Poke Ball Pattern) </t>
  </si>
  <si>
    <t>044/131</t>
  </si>
  <si>
    <t>Munkidori (Master Ball Pattern) </t>
  </si>
  <si>
    <t>Munkidori (Poke Ball Pattern) </t>
  </si>
  <si>
    <t>045/131</t>
  </si>
  <si>
    <t>Fezandipiti (Master Ball Pattern) </t>
  </si>
  <si>
    <t>Fezandipiti (Poke Ball Pattern) </t>
  </si>
  <si>
    <t>Iron Boulder </t>
  </si>
  <si>
    <t>046/131</t>
  </si>
  <si>
    <t>Iron Boulder (Master Ball Pattern) </t>
  </si>
  <si>
    <t>Iron Boulder (Poke Ball Pattern) </t>
  </si>
  <si>
    <t>Larvitar </t>
  </si>
  <si>
    <t>047/131</t>
  </si>
  <si>
    <t>Larvitar (Master Ball Pattern) </t>
  </si>
  <si>
    <t>Larvitar (Poke Ball Pattern) </t>
  </si>
  <si>
    <t>Pupitar </t>
  </si>
  <si>
    <t>048/131</t>
  </si>
  <si>
    <t>Pupitar (Master Ball Pattern) </t>
  </si>
  <si>
    <t>Pupitar (Poke Ball Pattern) </t>
  </si>
  <si>
    <t>Groudon </t>
  </si>
  <si>
    <t>049/131</t>
  </si>
  <si>
    <t>Groudon (Master Ball Pattern) </t>
  </si>
  <si>
    <t>Groudon (Poke Ball Pattern) </t>
  </si>
  <si>
    <t>Riolu </t>
  </si>
  <si>
    <t>050/131</t>
  </si>
  <si>
    <t>Riolu (Master Ball Pattern) </t>
  </si>
  <si>
    <t>Riolu (Poke Ball Pattern) </t>
  </si>
  <si>
    <t>Lucario ex </t>
  </si>
  <si>
    <t>051/131</t>
  </si>
  <si>
    <t>Hippopotas </t>
  </si>
  <si>
    <t>052/131</t>
  </si>
  <si>
    <t>Hippopotas (Master Ball Pattern) </t>
  </si>
  <si>
    <t>Hippopotas (Poke Ball Pattern) </t>
  </si>
  <si>
    <t>Hippowdon </t>
  </si>
  <si>
    <t>053/131</t>
  </si>
  <si>
    <t>Hippowdon (Master Ball Pattern) </t>
  </si>
  <si>
    <t>Hippowdon (Poke Ball Pattern) </t>
  </si>
  <si>
    <t>Bloodmoon Ursaluna </t>
  </si>
  <si>
    <t>054/131</t>
  </si>
  <si>
    <t>Bloodmoon Ursaluna (Master Ball Pattern) </t>
  </si>
  <si>
    <t>Bloodmoon Ursaluna (Poke Ball Pattern) </t>
  </si>
  <si>
    <t>Great Tusk </t>
  </si>
  <si>
    <t>055/131</t>
  </si>
  <si>
    <t>Great Tusk (Master Ball Pattern) </t>
  </si>
  <si>
    <t>Great Tusk (Poke Ball Pattern) </t>
  </si>
  <si>
    <t>Sandy Shocks ex - 056/131 </t>
  </si>
  <si>
    <t>056/131</t>
  </si>
  <si>
    <t>057/131</t>
  </si>
  <si>
    <t>Okidogi (Master Ball Pattern) </t>
  </si>
  <si>
    <t>Okidogi (Poke Ball Pattern) </t>
  </si>
  <si>
    <t>Cornerstone Mask Ogerpon ex - 058/131 </t>
  </si>
  <si>
    <t>058/131</t>
  </si>
  <si>
    <t>Umbreon </t>
  </si>
  <si>
    <t>059/131</t>
  </si>
  <si>
    <t>Umbreon (Master Ball Pattern) </t>
  </si>
  <si>
    <t>Umbreon (Poke Ball Pattern) </t>
  </si>
  <si>
    <t>Umbreon ex - 060/131 </t>
  </si>
  <si>
    <t>060/131</t>
  </si>
  <si>
    <t>Sneasel </t>
  </si>
  <si>
    <t>061/131</t>
  </si>
  <si>
    <t>Sneasel (Master Ball Pattern) </t>
  </si>
  <si>
    <t>Sneasel (Poke Ball Pattern) </t>
  </si>
  <si>
    <t>Houndour </t>
  </si>
  <si>
    <t>062/131</t>
  </si>
  <si>
    <t>Houndour (Master Ball Pattern) </t>
  </si>
  <si>
    <t>Houndour (Poke Ball Pattern) </t>
  </si>
  <si>
    <t>Houndoom </t>
  </si>
  <si>
    <t>063/131</t>
  </si>
  <si>
    <t>Houndoom (Master Ball Pattern) </t>
  </si>
  <si>
    <t>Houndoom (Poke Ball Pattern) </t>
  </si>
  <si>
    <t>Tyranitar ex </t>
  </si>
  <si>
    <t>064/131</t>
  </si>
  <si>
    <t>Roaring Moon </t>
  </si>
  <si>
    <t>065/131</t>
  </si>
  <si>
    <t>Roaring Moon (Master Ball Pattern) </t>
  </si>
  <si>
    <t>Roaring Moon (Poke Ball Pattern) </t>
  </si>
  <si>
    <t>Bronzor </t>
  </si>
  <si>
    <t>066/131</t>
  </si>
  <si>
    <t>Bronzor (Master Ball Pattern) </t>
  </si>
  <si>
    <t>Bronzor (Poke Ball Pattern) </t>
  </si>
  <si>
    <t>Bronzong </t>
  </si>
  <si>
    <t>067/131</t>
  </si>
  <si>
    <t>Bronzong (Master Ball Pattern) </t>
  </si>
  <si>
    <t>Bronzong (Poke Ball Pattern) </t>
  </si>
  <si>
    <t>068/131</t>
  </si>
  <si>
    <t>Heatran (Master Ball Pattern) </t>
  </si>
  <si>
    <t>Heatran (Poke Ball Pattern) </t>
  </si>
  <si>
    <t>Duraludon </t>
  </si>
  <si>
    <t>069/131</t>
  </si>
  <si>
    <t>Duraludon (Master Ball Pattern) </t>
  </si>
  <si>
    <t>Duraludon (Poke Ball Pattern) </t>
  </si>
  <si>
    <t>Archaludon </t>
  </si>
  <si>
    <t>070/131</t>
  </si>
  <si>
    <t>Archaludon (Master Ball Pattern) </t>
  </si>
  <si>
    <t>Archaludon (Poke Ball Pattern) </t>
  </si>
  <si>
    <t>071/131</t>
  </si>
  <si>
    <t>Dreepy (Master Ball Pattern) </t>
  </si>
  <si>
    <t>Dreepy (Poke Ball Pattern) </t>
  </si>
  <si>
    <t>072/131</t>
  </si>
  <si>
    <t>Drakloak (Master Ball Pattern) </t>
  </si>
  <si>
    <t>Drakloak (Poke Ball Pattern) </t>
  </si>
  <si>
    <t>Dragapult ex - 073/131 </t>
  </si>
  <si>
    <t>073/131</t>
  </si>
  <si>
    <t>Eevee </t>
  </si>
  <si>
    <t>074/131</t>
  </si>
  <si>
    <t>Eevee (Master Ball Pattern) </t>
  </si>
  <si>
    <t>Eevee (Poke Ball Pattern) </t>
  </si>
  <si>
    <t>Eevee ex - 075/131 </t>
  </si>
  <si>
    <t>075/131</t>
  </si>
  <si>
    <t>Snorlax ex </t>
  </si>
  <si>
    <t>076/131</t>
  </si>
  <si>
    <t>Hoothoot </t>
  </si>
  <si>
    <t>077/131</t>
  </si>
  <si>
    <t>Hoothoot (Master Ball Pattern) </t>
  </si>
  <si>
    <t>Hoothoot (Poke Ball Pattern) </t>
  </si>
  <si>
    <t>Noctowl </t>
  </si>
  <si>
    <t>078/131</t>
  </si>
  <si>
    <t>Noctowl (Master Ball Pattern) </t>
  </si>
  <si>
    <t>Noctowl (Poke Ball Pattern) </t>
  </si>
  <si>
    <t>Dunsparce </t>
  </si>
  <si>
    <t>079/131</t>
  </si>
  <si>
    <t>Dunsparce (Master Ball Pattern) </t>
  </si>
  <si>
    <t>Dunsparce (Poke Ball Pattern) </t>
  </si>
  <si>
    <t>Dudunsparce </t>
  </si>
  <si>
    <t>080/131</t>
  </si>
  <si>
    <t>Dudunsparce (Master Ball Pattern) </t>
  </si>
  <si>
    <t>Dudunsparce (Poke Ball Pattern) </t>
  </si>
  <si>
    <t>Miltank </t>
  </si>
  <si>
    <t>081/131</t>
  </si>
  <si>
    <t>Miltank (Master Ball Pattern) </t>
  </si>
  <si>
    <t>Miltank (Poke Ball Pattern) </t>
  </si>
  <si>
    <t>Lugia ex </t>
  </si>
  <si>
    <t>082/131</t>
  </si>
  <si>
    <t>Buneary </t>
  </si>
  <si>
    <t>083/131</t>
  </si>
  <si>
    <t>Buneary (Master Ball Pattern) </t>
  </si>
  <si>
    <t>Buneary (Poke Ball Pattern) </t>
  </si>
  <si>
    <t>Lopunny </t>
  </si>
  <si>
    <t>084/131</t>
  </si>
  <si>
    <t>Lopunny (Master Ball Pattern) </t>
  </si>
  <si>
    <t>Lopunny (Poke Ball Pattern) </t>
  </si>
  <si>
    <t>Fan Rotom </t>
  </si>
  <si>
    <t>085/131</t>
  </si>
  <si>
    <t>Fan Rotom (Master Ball Pattern) </t>
  </si>
  <si>
    <t>Fan Rotom (Poke Ball Pattern) </t>
  </si>
  <si>
    <t>Regigigas </t>
  </si>
  <si>
    <t>086/131</t>
  </si>
  <si>
    <t>Regigigas (Master Ball Pattern) </t>
  </si>
  <si>
    <t>Regigigas (Poke Ball Pattern) </t>
  </si>
  <si>
    <t>Shaymin </t>
  </si>
  <si>
    <t>087/131</t>
  </si>
  <si>
    <t>Shaymin (Master Ball Pattern) </t>
  </si>
  <si>
    <t>Shaymin (Poke Ball Pattern) </t>
  </si>
  <si>
    <t>Furfrou </t>
  </si>
  <si>
    <t>088/131</t>
  </si>
  <si>
    <t>Furfrou (Master Ball Pattern) </t>
  </si>
  <si>
    <t>Furfrou (Poke Ball Pattern) </t>
  </si>
  <si>
    <t>089/131</t>
  </si>
  <si>
    <t>Hawlucha (Master Ball Pattern) </t>
  </si>
  <si>
    <t>Hawlucha (Poke Ball Pattern) </t>
  </si>
  <si>
    <t>Noibat </t>
  </si>
  <si>
    <t>090/131</t>
  </si>
  <si>
    <t>Noibat (Master Ball Pattern) </t>
  </si>
  <si>
    <t>Noibat (Poke Ball Pattern) </t>
  </si>
  <si>
    <t>Noivern ex </t>
  </si>
  <si>
    <t>091/131</t>
  </si>
  <si>
    <t>Terapagos ex - 092/131 </t>
  </si>
  <si>
    <t>092/131</t>
  </si>
  <si>
    <t>Amarys - 093/131 </t>
  </si>
  <si>
    <t>093/131</t>
  </si>
  <si>
    <t>Amarys - 093/131 (Poke Ball Pattern) </t>
  </si>
  <si>
    <t>Area Zero Underdepths </t>
  </si>
  <si>
    <t>094/131</t>
  </si>
  <si>
    <t>Area Zero Underdepths (Poke Ball Pattern) </t>
  </si>
  <si>
    <t>Binding Mochi </t>
  </si>
  <si>
    <t>095/131</t>
  </si>
  <si>
    <t>Binding Mochi (Poke Ball Pattern) </t>
  </si>
  <si>
    <t>Black Belt's Training - 096/131 </t>
  </si>
  <si>
    <t>096/131</t>
  </si>
  <si>
    <t>Black Belt's Training - 096/131 (Poke Ball Pattern) </t>
  </si>
  <si>
    <t>Black Belt's Training - 097/131 </t>
  </si>
  <si>
    <t>097/131</t>
  </si>
  <si>
    <t>Black Belt's Training - 097/131 (Poke Ball Pattern) </t>
  </si>
  <si>
    <t>Black Belt's Training - 098/131 </t>
  </si>
  <si>
    <t>098/131</t>
  </si>
  <si>
    <t>Black Belt's Training - 098/131 (Poke Ball Pattern) </t>
  </si>
  <si>
    <t>Black Belt's Training - 099/131 </t>
  </si>
  <si>
    <t>099/131</t>
  </si>
  <si>
    <t>Black Belt's Training - 099/131 (Poke Ball Pattern) </t>
  </si>
  <si>
    <t>Briar </t>
  </si>
  <si>
    <t>100/131</t>
  </si>
  <si>
    <t>Briar (Poke Ball Pattern) </t>
  </si>
  <si>
    <t>101/131</t>
  </si>
  <si>
    <t>Buddy-Buddy Poffin (Poke Ball Pattern) </t>
  </si>
  <si>
    <t>102/131</t>
  </si>
  <si>
    <t>Bug Catching Set (Poke Ball Pattern) </t>
  </si>
  <si>
    <t>Carmine </t>
  </si>
  <si>
    <t>103/131</t>
  </si>
  <si>
    <t>Carmine (Poke Ball Pattern) </t>
  </si>
  <si>
    <t>Ciphermaniac's Codebreaking </t>
  </si>
  <si>
    <t>104/131</t>
  </si>
  <si>
    <t>Ciphermaniac's Codebreaking (Poke Ball Pattern) </t>
  </si>
  <si>
    <t>Crispin - 105/131 </t>
  </si>
  <si>
    <t>105/131</t>
  </si>
  <si>
    <t>Crispin - 105/131 (Poke Ball Pattern) </t>
  </si>
  <si>
    <t>Earthen Vessel </t>
  </si>
  <si>
    <t>106/131</t>
  </si>
  <si>
    <t>Earthen Vessel (Poke Ball Pattern) </t>
  </si>
  <si>
    <t>Explorer's Guidance </t>
  </si>
  <si>
    <t>107/131</t>
  </si>
  <si>
    <t>Explorer's Guidance (Poke Ball Pattern) </t>
  </si>
  <si>
    <t>108/131</t>
  </si>
  <si>
    <t>Festival Grounds (Poke Ball Pattern) </t>
  </si>
  <si>
    <t>Friends in Paldea - 109/131 </t>
  </si>
  <si>
    <t>109/131</t>
  </si>
  <si>
    <t>Friends in Paldea - 109/131 (Poke Ball Pattern) </t>
  </si>
  <si>
    <t>Glass Trumpet </t>
  </si>
  <si>
    <t>110/131</t>
  </si>
  <si>
    <t>Glass Trumpet (Poke Ball Pattern) </t>
  </si>
  <si>
    <t>Haban Berry </t>
  </si>
  <si>
    <t>111/131</t>
  </si>
  <si>
    <t>Haban Berry (Poke Ball Pattern) </t>
  </si>
  <si>
    <t>Janine's Secret Art - 112/131 </t>
  </si>
  <si>
    <t>112/131</t>
  </si>
  <si>
    <t>Janine's Secret Art - 112/131 (Poke Ball Pattern) </t>
  </si>
  <si>
    <t>Kieran - 113/131 </t>
  </si>
  <si>
    <t>113/131</t>
  </si>
  <si>
    <t>Kieran - 113/131 (Poke Ball Pattern) </t>
  </si>
  <si>
    <t>Lacey - 114/131 </t>
  </si>
  <si>
    <t>114/131</t>
  </si>
  <si>
    <t>Lacey - 114/131 (Poke Ball Pattern) </t>
  </si>
  <si>
    <t>Larry's Skill - 115/131 </t>
  </si>
  <si>
    <t>115/131</t>
  </si>
  <si>
    <t>Larry's Skill - 115/131 (Poke Ball Pattern) </t>
  </si>
  <si>
    <t>Max Rod </t>
  </si>
  <si>
    <t>116/131</t>
  </si>
  <si>
    <t>Maximum Belt </t>
  </si>
  <si>
    <t>117/131</t>
  </si>
  <si>
    <t>118/131</t>
  </si>
  <si>
    <t>Ogre's Mask (Poke Ball Pattern) </t>
  </si>
  <si>
    <t>Prime Catcher </t>
  </si>
  <si>
    <t>119/131</t>
  </si>
  <si>
    <t>Professor Sada's Vitality </t>
  </si>
  <si>
    <t>120/131</t>
  </si>
  <si>
    <t>Professor Sada's Vitality (Poke Ball Pattern) </t>
  </si>
  <si>
    <t>Professor Turo's Scenario </t>
  </si>
  <si>
    <t>121/131</t>
  </si>
  <si>
    <t>Professor Turo's Scenario (Poke Ball Pattern) </t>
  </si>
  <si>
    <t>Professor's Research [Professor Oak] </t>
  </si>
  <si>
    <t>122/131</t>
  </si>
  <si>
    <t>Professor's Research [Professor Oak] (Poke Ball Pattern) </t>
  </si>
  <si>
    <t>Professor's Research [Professor Elm] </t>
  </si>
  <si>
    <t>123/131</t>
  </si>
  <si>
    <t>Professor's Research [Professor Elm] (Poke Ball Pattern) </t>
  </si>
  <si>
    <t>Professor's Research [Professor Rowan] </t>
  </si>
  <si>
    <t>124/131</t>
  </si>
  <si>
    <t>Professor's Research [Professor Rowan] (Poke Ball Pattern) </t>
  </si>
  <si>
    <t>Professor's Research [Professor Sycamore] </t>
  </si>
  <si>
    <t>125/131</t>
  </si>
  <si>
    <t>Professor's Research [Professor Sycamore] (Poke Ball Pattern) </t>
  </si>
  <si>
    <t>126/131</t>
  </si>
  <si>
    <t>Rescue Board (Poke Ball Pattern) </t>
  </si>
  <si>
    <t>Roto-Stick </t>
  </si>
  <si>
    <t>127/131</t>
  </si>
  <si>
    <t>Roto-Stick (Poke Ball Pattern) </t>
  </si>
  <si>
    <t>128/131</t>
  </si>
  <si>
    <t>Sparkling Crystal </t>
  </si>
  <si>
    <t>129/131</t>
  </si>
  <si>
    <t>Techno Radar </t>
  </si>
  <si>
    <t>130/131</t>
  </si>
  <si>
    <t>Techno Radar (Poke Ball Pattern) </t>
  </si>
  <si>
    <t>Treasure Tracker </t>
  </si>
  <si>
    <t>131/131</t>
  </si>
  <si>
    <t>Amarys - 132/131 </t>
  </si>
  <si>
    <t>132/131</t>
  </si>
  <si>
    <t>Atticus - 133/131 </t>
  </si>
  <si>
    <t>133/131</t>
  </si>
  <si>
    <t>Atticus - 134/131 </t>
  </si>
  <si>
    <t>134/131</t>
  </si>
  <si>
    <t>Brassius </t>
  </si>
  <si>
    <t>135/131</t>
  </si>
  <si>
    <t>Eri </t>
  </si>
  <si>
    <t>136/131</t>
  </si>
  <si>
    <t>Friends in Paldea - 137/131 </t>
  </si>
  <si>
    <t>137/131</t>
  </si>
  <si>
    <t>Giacomo </t>
  </si>
  <si>
    <t>138/131</t>
  </si>
  <si>
    <t>Larry's Skill - 139/131 </t>
  </si>
  <si>
    <t>139/131</t>
  </si>
  <si>
    <t>Mela </t>
  </si>
  <si>
    <t>140/131</t>
  </si>
  <si>
    <t>Ortega </t>
  </si>
  <si>
    <t>141/131</t>
  </si>
  <si>
    <t>142/131</t>
  </si>
  <si>
    <t>Tyme </t>
  </si>
  <si>
    <t>143/131</t>
  </si>
  <si>
    <t>Leafeon ex - 144/131 </t>
  </si>
  <si>
    <t>144/131</t>
  </si>
  <si>
    <t>Teal Mask Ogerpon ex - 145/131 </t>
  </si>
  <si>
    <t>145/131</t>
  </si>
  <si>
    <t>Flareon ex - 146/131 </t>
  </si>
  <si>
    <t>146/131</t>
  </si>
  <si>
    <t>Ceruledge ex </t>
  </si>
  <si>
    <t>147/131</t>
  </si>
  <si>
    <t>Hearthflame Mask Ogerpon ex - 148/131 </t>
  </si>
  <si>
    <t>148/131</t>
  </si>
  <si>
    <t>Vaporeon ex - 149/131 </t>
  </si>
  <si>
    <t>149/131</t>
  </si>
  <si>
    <t>Glaceon ex - 150/131 </t>
  </si>
  <si>
    <t>150/131</t>
  </si>
  <si>
    <t>Palafin ex </t>
  </si>
  <si>
    <t>151/131</t>
  </si>
  <si>
    <t>Wellspring Mask Ogerpon ex - 152/131 </t>
  </si>
  <si>
    <t>152/131</t>
  </si>
  <si>
    <t>Jolteon ex - 153/131 </t>
  </si>
  <si>
    <t>153/131</t>
  </si>
  <si>
    <t>Iron Hands ex - 154/131 </t>
  </si>
  <si>
    <t>154/131</t>
  </si>
  <si>
    <t>Espeon ex - 155/131 </t>
  </si>
  <si>
    <t>155/131</t>
  </si>
  <si>
    <t>Sylveon ex - 156/131 </t>
  </si>
  <si>
    <t>156/131</t>
  </si>
  <si>
    <t>Iron Valiant ex </t>
  </si>
  <si>
    <t>157/131</t>
  </si>
  <si>
    <t>Iron Crown ex </t>
  </si>
  <si>
    <t>158/131</t>
  </si>
  <si>
    <t>Sandy Shocks ex - 159/131 </t>
  </si>
  <si>
    <t>159/131</t>
  </si>
  <si>
    <t>Cornerstone Mask Ogerpon ex - 160/131 </t>
  </si>
  <si>
    <t>160/131</t>
  </si>
  <si>
    <t>Umbreon ex - 161/131 </t>
  </si>
  <si>
    <t>161/131</t>
  </si>
  <si>
    <t>Roaring Moon ex </t>
  </si>
  <si>
    <t>162/131</t>
  </si>
  <si>
    <t>Pecharunt ex </t>
  </si>
  <si>
    <t>163/131</t>
  </si>
  <si>
    <t>Gholdengo ex </t>
  </si>
  <si>
    <t>164/131</t>
  </si>
  <si>
    <t>Dragapult ex - 165/131 </t>
  </si>
  <si>
    <t>165/131</t>
  </si>
  <si>
    <t>Raging Bolt ex </t>
  </si>
  <si>
    <t>166/131</t>
  </si>
  <si>
    <t>Eevee ex - 167/131 </t>
  </si>
  <si>
    <t>167/131</t>
  </si>
  <si>
    <t>Bloodmoon Ursaluna ex </t>
  </si>
  <si>
    <t>168/131</t>
  </si>
  <si>
    <t>Terapagos ex - 169/131 </t>
  </si>
  <si>
    <t>169/131</t>
  </si>
  <si>
    <t>Amarys - 170/131 </t>
  </si>
  <si>
    <t>170/131</t>
  </si>
  <si>
    <t>Crispin - 171/131 </t>
  </si>
  <si>
    <t>171/131</t>
  </si>
  <si>
    <t>Drayton </t>
  </si>
  <si>
    <t>172/131</t>
  </si>
  <si>
    <t>Janine's Secret Art - 173/131 </t>
  </si>
  <si>
    <t>173/131</t>
  </si>
  <si>
    <t>Kieran - 174/131 </t>
  </si>
  <si>
    <t>174/131</t>
  </si>
  <si>
    <t>Lacey - 175/131 </t>
  </si>
  <si>
    <t>175/131</t>
  </si>
  <si>
    <t>Iron Leaves ex </t>
  </si>
  <si>
    <t>176/131</t>
  </si>
  <si>
    <t>Teal Mask Ogerpon ex - 177/131 </t>
  </si>
  <si>
    <t>177/131</t>
  </si>
  <si>
    <t>Walking Wake ex </t>
  </si>
  <si>
    <t>178/131</t>
  </si>
  <si>
    <t>Pikachu ex - 179/131 </t>
  </si>
  <si>
    <t>179/131</t>
  </si>
  <si>
    <t>Terapagos ex - 180/131 </t>
  </si>
  <si>
    <t>180/131</t>
  </si>
  <si>
    <t>Variant</t>
  </si>
  <si>
    <t>Poke Ball</t>
  </si>
  <si>
    <t>Master 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</si>
</sst>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3" fillId="2" borderId="4" xfId="0" applyFont="1" applyFill="1" applyBorder="1"/>
    <xf numFmtId="0" fontId="0" fillId="2" borderId="3" xfId="0" applyFill="1" applyBorder="1"/>
    <xf numFmtId="44" fontId="0" fillId="2" borderId="3" xfId="1" applyFont="1" applyFill="1" applyBorder="1"/>
    <xf numFmtId="44" fontId="0" fillId="2" borderId="5" xfId="1" applyFont="1" applyFill="1" applyBorder="1"/>
    <xf numFmtId="0" fontId="3" fillId="2" borderId="1" xfId="0" applyFont="1" applyFill="1" applyBorder="1"/>
    <xf numFmtId="0" fontId="0" fillId="2" borderId="0" xfId="0" applyFill="1"/>
    <xf numFmtId="44" fontId="0" fillId="2" borderId="0" xfId="1" applyFont="1" applyFill="1" applyBorder="1"/>
    <xf numFmtId="44" fontId="0" fillId="2" borderId="2" xfId="1" applyFont="1" applyFill="1" applyBorder="1"/>
    <xf numFmtId="0" fontId="0" fillId="0" borderId="8" xfId="0" applyBorder="1"/>
    <xf numFmtId="44" fontId="0" fillId="0" borderId="13" xfId="1" applyFont="1" applyBorder="1"/>
    <xf numFmtId="164" fontId="5" fillId="2" borderId="3" xfId="2" applyNumberFormat="1" applyFont="1" applyFill="1" applyBorder="1"/>
    <xf numFmtId="164" fontId="5" fillId="2" borderId="0" xfId="2" applyNumberFormat="1" applyFont="1" applyFill="1" applyBorder="1"/>
    <xf numFmtId="2" fontId="4" fillId="2" borderId="3" xfId="2" applyNumberFormat="1" applyFont="1" applyFill="1" applyBorder="1"/>
    <xf numFmtId="2" fontId="4" fillId="2" borderId="0" xfId="2" applyNumberFormat="1" applyFont="1" applyFill="1" applyBorder="1"/>
    <xf numFmtId="8" fontId="0" fillId="0" borderId="0" xfId="0" applyNumberFormat="1"/>
    <xf numFmtId="0" fontId="0" fillId="3" borderId="0" xfId="0" applyFill="1"/>
    <xf numFmtId="0" fontId="2" fillId="3" borderId="11" xfId="0" applyFont="1" applyFill="1" applyBorder="1"/>
    <xf numFmtId="0" fontId="2" fillId="3" borderId="12" xfId="0" applyFont="1" applyFill="1" applyBorder="1"/>
    <xf numFmtId="44" fontId="2" fillId="3" borderId="12" xfId="1" applyFont="1" applyFill="1" applyBorder="1"/>
    <xf numFmtId="164" fontId="2" fillId="3" borderId="12" xfId="2" applyNumberFormat="1" applyFont="1" applyFill="1" applyBorder="1"/>
    <xf numFmtId="2" fontId="2" fillId="3" borderId="12" xfId="2" applyNumberFormat="1" applyFont="1" applyFill="1" applyBorder="1"/>
    <xf numFmtId="44" fontId="2" fillId="3" borderId="13" xfId="0" applyNumberFormat="1" applyFont="1" applyFill="1" applyBorder="1"/>
    <xf numFmtId="44" fontId="0" fillId="3" borderId="0" xfId="1" applyFont="1" applyFill="1"/>
    <xf numFmtId="0" fontId="0" fillId="3" borderId="9" xfId="0" applyFill="1" applyBorder="1"/>
    <xf numFmtId="0" fontId="0" fillId="3" borderId="14" xfId="0" applyFill="1" applyBorder="1"/>
    <xf numFmtId="44" fontId="0" fillId="3" borderId="14" xfId="1" applyFont="1" applyFill="1" applyBorder="1"/>
    <xf numFmtId="9" fontId="0" fillId="3" borderId="14" xfId="2" applyFont="1" applyFill="1" applyBorder="1"/>
    <xf numFmtId="0" fontId="0" fillId="3" borderId="14" xfId="2" applyNumberFormat="1" applyFont="1" applyFill="1" applyBorder="1"/>
    <xf numFmtId="44" fontId="0" fillId="3" borderId="10" xfId="1" applyFont="1" applyFill="1" applyBorder="1"/>
    <xf numFmtId="44" fontId="0" fillId="3" borderId="0" xfId="0" applyNumberFormat="1" applyFill="1"/>
    <xf numFmtId="0" fontId="0" fillId="3" borderId="4" xfId="0" applyFill="1" applyBorder="1"/>
    <xf numFmtId="165" fontId="0" fillId="3" borderId="5" xfId="1" applyNumberFormat="1" applyFont="1" applyFill="1" applyBorder="1"/>
    <xf numFmtId="0" fontId="0" fillId="3" borderId="1" xfId="0" applyFill="1" applyBorder="1"/>
    <xf numFmtId="165" fontId="0" fillId="3" borderId="2" xfId="1" applyNumberFormat="1" applyFont="1" applyFill="1" applyBorder="1"/>
    <xf numFmtId="0" fontId="0" fillId="3" borderId="11" xfId="0" applyFill="1" applyBorder="1"/>
    <xf numFmtId="165" fontId="0" fillId="3" borderId="13" xfId="1" applyNumberFormat="1" applyFont="1" applyFill="1" applyBorder="1"/>
    <xf numFmtId="0" fontId="0" fillId="3" borderId="5" xfId="0" applyFill="1" applyBorder="1"/>
    <xf numFmtId="0" fontId="0" fillId="3" borderId="2" xfId="0" applyFill="1" applyBorder="1"/>
    <xf numFmtId="0" fontId="0" fillId="3" borderId="13" xfId="0" applyFill="1" applyBorder="1"/>
    <xf numFmtId="6" fontId="5" fillId="3" borderId="0" xfId="0" applyNumberFormat="1" applyFont="1" applyFill="1"/>
    <xf numFmtId="9" fontId="0" fillId="3" borderId="0" xfId="2" applyFont="1" applyFill="1"/>
    <xf numFmtId="0" fontId="3" fillId="3" borderId="1" xfId="0" applyFont="1" applyFill="1" applyBorder="1"/>
    <xf numFmtId="44" fontId="0" fillId="3" borderId="0" xfId="1" applyFont="1" applyFill="1" applyBorder="1"/>
    <xf numFmtId="164" fontId="5" fillId="3" borderId="0" xfId="2" applyNumberFormat="1" applyFont="1" applyFill="1" applyBorder="1"/>
    <xf numFmtId="2" fontId="4" fillId="3" borderId="0" xfId="2" applyNumberFormat="1" applyFont="1" applyFill="1" applyBorder="1"/>
    <xf numFmtId="44" fontId="0" fillId="3" borderId="2" xfId="1" applyFont="1" applyFill="1" applyBorder="1"/>
    <xf numFmtId="0" fontId="5" fillId="3" borderId="16" xfId="0" applyFont="1" applyFill="1" applyBorder="1" applyAlignment="1">
      <alignment horizontal="left" indent="1"/>
    </xf>
    <xf numFmtId="0" fontId="0" fillId="3" borderId="15" xfId="0" applyFill="1" applyBorder="1" applyAlignment="1">
      <alignment horizontal="left" indent="1"/>
    </xf>
    <xf numFmtId="0" fontId="2" fillId="3" borderId="4" xfId="0" applyFont="1" applyFill="1" applyBorder="1"/>
    <xf numFmtId="0" fontId="2" fillId="3" borderId="3" xfId="0" applyFont="1" applyFill="1" applyBorder="1"/>
    <xf numFmtId="0" fontId="2" fillId="3" borderId="5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3">
    <dxf>
      <font>
        <color rgb="FF9C0006"/>
      </font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</dxfs>
  <tableStyles count="1" defaultTableStyle="TableStyleMedium2" defaultPivotStyle="PivotStyleLight16">
    <tableStyle name="Table Style 1" pivot="0" count="0" xr9:uid="{DFBA68F6-B257-444E-9B9E-AA80FC95A735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43BCA-5A6F-4AB5-B908-42173B08E0ED}">
  <sheetPr codeName="Sheet3"/>
  <dimension ref="A1:Q349"/>
  <sheetViews>
    <sheetView showGridLines="0" tabSelected="1" topLeftCell="B1" workbookViewId="0">
      <selection activeCell="P14" sqref="P14"/>
    </sheetView>
  </sheetViews>
  <sheetFormatPr defaultRowHeight="14.25" x14ac:dyDescent="0.45"/>
  <cols>
    <col min="1" max="1" width="51.265625" customWidth="1"/>
    <col min="2" max="2" width="18.59765625" customWidth="1"/>
    <col min="3" max="3" width="12.1328125" customWidth="1"/>
    <col min="4" max="4" width="10.3984375" customWidth="1"/>
    <col min="5" max="5" width="11.59765625" customWidth="1"/>
    <col min="6" max="6" width="2.265625" customWidth="1"/>
    <col min="7" max="7" width="26.59765625" customWidth="1"/>
    <col min="8" max="8" width="7.86328125" customWidth="1"/>
    <col min="9" max="9" width="11.3984375" customWidth="1"/>
    <col min="10" max="10" width="12.3984375" customWidth="1"/>
    <col min="12" max="12" width="10.86328125" customWidth="1"/>
    <col min="13" max="13" width="23.265625" customWidth="1"/>
    <col min="14" max="14" width="1.73046875" customWidth="1"/>
    <col min="15" max="15" width="5.86328125" customWidth="1"/>
  </cols>
  <sheetData>
    <row r="1" spans="1:17" x14ac:dyDescent="0.45">
      <c r="A1" s="3" t="s">
        <v>25</v>
      </c>
      <c r="B1" s="4" t="s">
        <v>592</v>
      </c>
      <c r="C1" s="4" t="s">
        <v>0</v>
      </c>
      <c r="D1" s="4" t="s">
        <v>1</v>
      </c>
      <c r="E1" s="15" t="s">
        <v>2</v>
      </c>
      <c r="G1" s="55" t="s">
        <v>0</v>
      </c>
      <c r="H1" s="56" t="s">
        <v>10</v>
      </c>
      <c r="I1" s="56" t="s">
        <v>11</v>
      </c>
      <c r="J1" s="56" t="s">
        <v>12</v>
      </c>
      <c r="K1" s="56" t="s">
        <v>13</v>
      </c>
      <c r="L1" s="56" t="s">
        <v>8</v>
      </c>
      <c r="M1" s="57" t="s">
        <v>14</v>
      </c>
      <c r="N1" s="22"/>
      <c r="O1" s="22"/>
      <c r="P1" s="22"/>
      <c r="Q1" s="22"/>
    </row>
    <row r="2" spans="1:17" x14ac:dyDescent="0.45">
      <c r="A2" s="1" t="s">
        <v>61</v>
      </c>
      <c r="B2" t="s">
        <v>62</v>
      </c>
      <c r="C2" t="s">
        <v>4</v>
      </c>
      <c r="D2" t="s">
        <v>63</v>
      </c>
      <c r="E2" s="2">
        <v>0.04</v>
      </c>
      <c r="G2" s="7" t="s">
        <v>34</v>
      </c>
      <c r="H2" s="8">
        <f>COUNTIF(C2:C348, "*Hyper Rare*")</f>
        <v>5</v>
      </c>
      <c r="I2" s="9">
        <f>SUMIF(C2:C348,"*Hyper Rare*",E2:E348)</f>
        <v>160.00000000000003</v>
      </c>
      <c r="J2" s="9">
        <f t="shared" ref="J2:J7" si="0">I2/H2</f>
        <v>32.000000000000007</v>
      </c>
      <c r="K2" s="17">
        <v>5.5999999999999999E-3</v>
      </c>
      <c r="L2" s="19">
        <f>$O$5*K2</f>
        <v>5.5999999999999999E-3</v>
      </c>
      <c r="M2" s="10">
        <f>J2*L2</f>
        <v>0.17920000000000003</v>
      </c>
      <c r="N2" s="22"/>
      <c r="O2" s="22"/>
      <c r="P2" s="22"/>
      <c r="Q2" s="22"/>
    </row>
    <row r="3" spans="1:17" ht="14.65" thickBot="1" x14ac:dyDescent="0.5">
      <c r="A3" s="1" t="s">
        <v>64</v>
      </c>
      <c r="B3" t="s">
        <v>65</v>
      </c>
      <c r="C3" t="s">
        <v>4</v>
      </c>
      <c r="D3" t="s">
        <v>66</v>
      </c>
      <c r="E3" s="2">
        <v>0.8</v>
      </c>
      <c r="G3" s="48" t="s">
        <v>40</v>
      </c>
      <c r="H3" s="22">
        <f>COUNTIF(C2:C348, "*Special Illustration Rare*")</f>
        <v>32</v>
      </c>
      <c r="I3" s="49">
        <f>SUMIF(C2:C348,"*Special Illustration Rare*",E2:E348)</f>
        <v>5828.6</v>
      </c>
      <c r="J3" s="49">
        <f t="shared" si="0"/>
        <v>182.14375000000001</v>
      </c>
      <c r="K3" s="50">
        <v>2.2200000000000001E-2</v>
      </c>
      <c r="L3" s="51">
        <f t="shared" ref="L3:L8" si="1">$O$5*K3</f>
        <v>2.2200000000000001E-2</v>
      </c>
      <c r="M3" s="52">
        <f t="shared" ref="M3:M8" si="2">J3*L3</f>
        <v>4.0435912500000004</v>
      </c>
      <c r="N3" s="22"/>
      <c r="O3" s="22"/>
      <c r="P3" s="22"/>
      <c r="Q3" s="22"/>
    </row>
    <row r="4" spans="1:17" x14ac:dyDescent="0.45">
      <c r="A4" s="1" t="s">
        <v>67</v>
      </c>
      <c r="B4" t="s">
        <v>65</v>
      </c>
      <c r="C4" t="s">
        <v>4</v>
      </c>
      <c r="D4" t="s">
        <v>68</v>
      </c>
      <c r="E4" s="2">
        <v>8.76</v>
      </c>
      <c r="G4" s="11" t="s">
        <v>35</v>
      </c>
      <c r="H4" s="12">
        <f>COUNTIF(C2:C348, "Illustration Rare")</f>
        <v>0</v>
      </c>
      <c r="I4" s="13">
        <f>SUMIF(C2:C348,"Illustration Rare",E2:E348)</f>
        <v>0</v>
      </c>
      <c r="J4" s="13">
        <v>0</v>
      </c>
      <c r="K4" s="18">
        <v>0</v>
      </c>
      <c r="L4" s="20">
        <f t="shared" si="1"/>
        <v>0</v>
      </c>
      <c r="M4" s="14">
        <f t="shared" si="2"/>
        <v>0</v>
      </c>
      <c r="N4" s="22"/>
      <c r="O4" s="54" t="s">
        <v>26</v>
      </c>
      <c r="P4" s="22" t="s">
        <v>27</v>
      </c>
      <c r="Q4" s="22"/>
    </row>
    <row r="5" spans="1:17" ht="14.65" thickBot="1" x14ac:dyDescent="0.5">
      <c r="A5" s="1" t="s">
        <v>69</v>
      </c>
      <c r="B5" t="s">
        <v>62</v>
      </c>
      <c r="C5" t="s">
        <v>6</v>
      </c>
      <c r="D5" t="s">
        <v>70</v>
      </c>
      <c r="E5" s="2">
        <v>0.04</v>
      </c>
      <c r="G5" s="48" t="s">
        <v>36</v>
      </c>
      <c r="H5" s="22">
        <f>COUNTIF(C2:C348, "*Ultra Rare*")</f>
        <v>12</v>
      </c>
      <c r="I5" s="49">
        <f>SUMIF(C2:C348,"*Ultra Rare*",E2:E348)</f>
        <v>25.610000000000003</v>
      </c>
      <c r="J5" s="49">
        <f t="shared" si="0"/>
        <v>2.1341666666666668</v>
      </c>
      <c r="K5" s="50">
        <v>7.46E-2</v>
      </c>
      <c r="L5" s="51">
        <f t="shared" si="1"/>
        <v>7.46E-2</v>
      </c>
      <c r="M5" s="52">
        <f t="shared" si="2"/>
        <v>0.15920883333333333</v>
      </c>
      <c r="N5" s="22"/>
      <c r="O5" s="53">
        <v>1</v>
      </c>
      <c r="P5" s="22"/>
      <c r="Q5" s="22"/>
    </row>
    <row r="6" spans="1:17" x14ac:dyDescent="0.45">
      <c r="A6" s="1" t="s">
        <v>71</v>
      </c>
      <c r="B6" t="s">
        <v>65</v>
      </c>
      <c r="C6" t="s">
        <v>6</v>
      </c>
      <c r="D6" t="s">
        <v>72</v>
      </c>
      <c r="E6" s="2">
        <v>0.55000000000000004</v>
      </c>
      <c r="G6" s="11" t="s">
        <v>37</v>
      </c>
      <c r="H6" s="12">
        <f>COUNTIF(C2:C348, "*Double Rare*")</f>
        <v>25</v>
      </c>
      <c r="I6" s="13">
        <f>SUMIF(C2:C348,"*Double Rare*",E2:E348)</f>
        <v>94.809999999999974</v>
      </c>
      <c r="J6" s="13">
        <f t="shared" si="0"/>
        <v>3.7923999999999989</v>
      </c>
      <c r="K6" s="18">
        <v>0.1651</v>
      </c>
      <c r="L6" s="20">
        <f t="shared" si="1"/>
        <v>0.1651</v>
      </c>
      <c r="M6" s="14">
        <f t="shared" si="2"/>
        <v>0.62612523999999981</v>
      </c>
      <c r="N6" s="22"/>
      <c r="O6" s="22"/>
      <c r="P6" s="22"/>
      <c r="Q6" s="22"/>
    </row>
    <row r="7" spans="1:17" x14ac:dyDescent="0.45">
      <c r="A7" s="1" t="s">
        <v>73</v>
      </c>
      <c r="B7" t="s">
        <v>65</v>
      </c>
      <c r="C7" t="s">
        <v>6</v>
      </c>
      <c r="D7" t="s">
        <v>74</v>
      </c>
      <c r="E7" s="2">
        <v>11.48</v>
      </c>
      <c r="G7" s="48" t="s">
        <v>52</v>
      </c>
      <c r="H7" s="22">
        <f>COUNTIF(C2:C348, "*ACE SPEC*")</f>
        <v>6</v>
      </c>
      <c r="I7" s="49">
        <f>SUMIF(C2:C348,"*ACE SPEC*",E2:E348)</f>
        <v>8.5599999999999987</v>
      </c>
      <c r="J7" s="49">
        <f t="shared" si="0"/>
        <v>1.4266666666666665</v>
      </c>
      <c r="K7" s="50">
        <v>4.6800000000000001E-2</v>
      </c>
      <c r="L7" s="51">
        <f t="shared" si="1"/>
        <v>4.6800000000000001E-2</v>
      </c>
      <c r="M7" s="52">
        <f t="shared" si="2"/>
        <v>6.6767999999999994E-2</v>
      </c>
      <c r="N7" s="22"/>
      <c r="O7" s="22"/>
      <c r="P7" s="22"/>
      <c r="Q7" s="22"/>
    </row>
    <row r="8" spans="1:17" x14ac:dyDescent="0.45">
      <c r="A8" s="1" t="s">
        <v>75</v>
      </c>
      <c r="B8" t="s">
        <v>62</v>
      </c>
      <c r="C8" t="s">
        <v>4</v>
      </c>
      <c r="D8" t="s">
        <v>76</v>
      </c>
      <c r="E8" s="2">
        <v>0.04</v>
      </c>
      <c r="G8" s="11" t="s">
        <v>38</v>
      </c>
      <c r="H8" s="12">
        <v>8</v>
      </c>
      <c r="I8" s="13">
        <f>J8*H8</f>
        <v>0.08</v>
      </c>
      <c r="J8" s="13">
        <v>0.01</v>
      </c>
      <c r="K8" s="18">
        <v>1</v>
      </c>
      <c r="L8" s="20">
        <f t="shared" si="1"/>
        <v>1</v>
      </c>
      <c r="M8" s="14">
        <f t="shared" si="2"/>
        <v>0.01</v>
      </c>
      <c r="N8" s="22"/>
      <c r="O8" s="22"/>
      <c r="P8" s="22"/>
      <c r="Q8" s="22"/>
    </row>
    <row r="9" spans="1:17" x14ac:dyDescent="0.45">
      <c r="A9" s="1" t="s">
        <v>77</v>
      </c>
      <c r="B9" t="s">
        <v>65</v>
      </c>
      <c r="C9" t="s">
        <v>4</v>
      </c>
      <c r="D9" t="s">
        <v>78</v>
      </c>
      <c r="E9" s="2">
        <v>0.84</v>
      </c>
      <c r="G9" s="48" t="s">
        <v>593</v>
      </c>
      <c r="H9" s="22">
        <f>COUNTIF(A2:A348, "*Poke Ball*")</f>
        <v>100</v>
      </c>
      <c r="I9" s="49">
        <f>SUMIF(A2:A348,"*Poke Ball*",E2:E348)</f>
        <v>162.19000000000011</v>
      </c>
      <c r="J9" s="49">
        <f t="shared" ref="J9" si="3">I9/H9</f>
        <v>1.621900000000001</v>
      </c>
      <c r="K9" s="50">
        <v>0.33100000000000002</v>
      </c>
      <c r="L9" s="51">
        <f t="shared" ref="L9:L10" si="4">$O$5*K9</f>
        <v>0.33100000000000002</v>
      </c>
      <c r="M9" s="52">
        <f t="shared" ref="M9:M10" si="5">J9*L9</f>
        <v>0.53684890000000041</v>
      </c>
      <c r="N9" s="22"/>
      <c r="O9" s="22"/>
      <c r="P9" s="22"/>
      <c r="Q9" s="22"/>
    </row>
    <row r="10" spans="1:17" x14ac:dyDescent="0.45">
      <c r="A10" s="1" t="s">
        <v>79</v>
      </c>
      <c r="B10" t="s">
        <v>65</v>
      </c>
      <c r="C10" t="s">
        <v>4</v>
      </c>
      <c r="D10" t="s">
        <v>80</v>
      </c>
      <c r="E10" s="2">
        <v>8.2100000000000009</v>
      </c>
      <c r="G10" s="11" t="s">
        <v>594</v>
      </c>
      <c r="H10" s="12">
        <f>COUNTIF(A2:A348, "*Master Ball*")</f>
        <v>67</v>
      </c>
      <c r="I10" s="13">
        <f>SUMIF(A2:A348,"*Master Ball*",E2:E348)</f>
        <v>1543.3300000000004</v>
      </c>
      <c r="J10" s="13">
        <f t="shared" ref="J10:J15" si="6">I10/H10</f>
        <v>23.034776119402991</v>
      </c>
      <c r="K10" s="18">
        <v>4.9200000000000001E-2</v>
      </c>
      <c r="L10" s="20">
        <f t="shared" si="4"/>
        <v>4.9200000000000001E-2</v>
      </c>
      <c r="M10" s="14">
        <f t="shared" si="5"/>
        <v>1.1333109850746272</v>
      </c>
      <c r="N10" s="22"/>
      <c r="O10" s="22"/>
      <c r="P10" s="22"/>
      <c r="Q10" s="22"/>
    </row>
    <row r="11" spans="1:17" x14ac:dyDescent="0.45">
      <c r="A11" s="1" t="s">
        <v>81</v>
      </c>
      <c r="B11" t="s">
        <v>62</v>
      </c>
      <c r="C11" t="s">
        <v>4</v>
      </c>
      <c r="D11" t="s">
        <v>82</v>
      </c>
      <c r="E11" s="2">
        <v>1.25</v>
      </c>
      <c r="G11" s="48" t="s">
        <v>60</v>
      </c>
      <c r="H11" s="22">
        <f>COUNTA(Reverses!D4:D103)</f>
        <v>100</v>
      </c>
      <c r="I11" s="49">
        <f>SUM(Reverses!G4:G150)</f>
        <v>23.240000000000013</v>
      </c>
      <c r="J11" s="49">
        <f t="shared" si="6"/>
        <v>0.23240000000000013</v>
      </c>
      <c r="K11" s="50">
        <f>200%-K3-K4-K2-K7-K9-K10</f>
        <v>1.5452000000000001</v>
      </c>
      <c r="L11" s="51">
        <f>$O$5*K11</f>
        <v>1.5452000000000001</v>
      </c>
      <c r="M11" s="52">
        <f>J11*L11</f>
        <v>0.35910448000000023</v>
      </c>
      <c r="N11" s="22"/>
      <c r="O11" s="22"/>
      <c r="P11" s="22"/>
      <c r="Q11" s="22"/>
    </row>
    <row r="12" spans="1:17" x14ac:dyDescent="0.45">
      <c r="A12" s="1" t="s">
        <v>83</v>
      </c>
      <c r="B12" t="s">
        <v>65</v>
      </c>
      <c r="C12" t="s">
        <v>4</v>
      </c>
      <c r="D12" t="s">
        <v>84</v>
      </c>
      <c r="E12" s="2">
        <v>8.08</v>
      </c>
      <c r="G12" s="11" t="s">
        <v>3</v>
      </c>
      <c r="H12" s="12">
        <f>COUNTIFS(C2:C348, "Rare", A2:A348, "&lt;&gt;*Poke Ball*", A2:A348, "&lt;&gt;*Master Ball*")</f>
        <v>21</v>
      </c>
      <c r="I12" s="13">
        <f>SUMIFS(E2:E348, C2:C348, "Rare", A2:A348, "&lt;&gt;*Poke Ball*", A2:A348, "&lt;&gt;*Master Ball*")</f>
        <v>3.4099999999999997</v>
      </c>
      <c r="J12" s="13">
        <f t="shared" si="6"/>
        <v>0.16238095238095238</v>
      </c>
      <c r="K12" s="18">
        <f>100%-K6-K5</f>
        <v>0.76029999999999998</v>
      </c>
      <c r="L12" s="20">
        <f>$O$5*K12</f>
        <v>0.76029999999999998</v>
      </c>
      <c r="M12" s="14">
        <f>J12*L12</f>
        <v>0.12345823809523809</v>
      </c>
      <c r="N12" s="22"/>
      <c r="O12" s="22"/>
      <c r="P12" s="22"/>
      <c r="Q12" s="22"/>
    </row>
    <row r="13" spans="1:17" x14ac:dyDescent="0.45">
      <c r="A13" s="1" t="s">
        <v>85</v>
      </c>
      <c r="B13" t="s">
        <v>65</v>
      </c>
      <c r="C13" t="s">
        <v>4</v>
      </c>
      <c r="D13" t="s">
        <v>86</v>
      </c>
      <c r="E13" s="2">
        <v>26.29</v>
      </c>
      <c r="G13" s="48" t="s">
        <v>6</v>
      </c>
      <c r="H13" s="22">
        <f>COUNTIFS(C2:C348, "Uncommon", A2:A348, "&lt;&gt;*Poke Ball*", A2:A348, "&lt;&gt;*Master Ball*")</f>
        <v>33</v>
      </c>
      <c r="I13" s="49">
        <f>SUMIFS(E2:E348, C2:C348, "Uncommon", A2:A348, "&lt;&gt;*Poke Ball*", A2:A348, "&lt;&gt;*Master Ball*")</f>
        <v>2.8199999999999994</v>
      </c>
      <c r="J13" s="49">
        <f t="shared" si="6"/>
        <v>8.5454545454545436E-2</v>
      </c>
      <c r="K13" s="50">
        <v>3</v>
      </c>
      <c r="L13" s="51">
        <f>$O$5*K13</f>
        <v>3</v>
      </c>
      <c r="M13" s="52">
        <f>J13*L13</f>
        <v>0.25636363636363629</v>
      </c>
      <c r="N13" s="22"/>
      <c r="O13" s="22"/>
      <c r="P13" s="22"/>
      <c r="Q13" s="22"/>
    </row>
    <row r="14" spans="1:17" x14ac:dyDescent="0.45">
      <c r="A14" s="1" t="s">
        <v>41</v>
      </c>
      <c r="B14" t="s">
        <v>65</v>
      </c>
      <c r="C14" t="s">
        <v>3</v>
      </c>
      <c r="D14" t="s">
        <v>87</v>
      </c>
      <c r="E14" s="2">
        <v>0.21</v>
      </c>
      <c r="G14" s="11" t="s">
        <v>4</v>
      </c>
      <c r="H14" s="12">
        <f>COUNTIFS(C2:C348, "Common", A2:A348, "&lt;&gt;*Poke Ball*", A2:A348, "&lt;&gt;*Master Ball*")</f>
        <v>46</v>
      </c>
      <c r="I14" s="13">
        <f>SUMIFS(E2:E348, C2:C348, "Common", A2:A348, "&lt;&gt;*Poke Ball*", A2:A348, "&lt;&gt;*Master Ball*")</f>
        <v>4.2399999999999984</v>
      </c>
      <c r="J14" s="13">
        <f t="shared" si="6"/>
        <v>9.2173913043478231E-2</v>
      </c>
      <c r="K14" s="18">
        <v>4</v>
      </c>
      <c r="L14" s="20">
        <f>$O$5*K14</f>
        <v>4</v>
      </c>
      <c r="M14" s="14">
        <f>J14*L14</f>
        <v>0.36869565217391292</v>
      </c>
      <c r="N14" s="22"/>
      <c r="O14" s="22"/>
      <c r="P14" s="22"/>
      <c r="Q14" s="22"/>
    </row>
    <row r="15" spans="1:17" ht="14.65" thickBot="1" x14ac:dyDescent="0.5">
      <c r="A15" s="1" t="s">
        <v>88</v>
      </c>
      <c r="B15" t="s">
        <v>65</v>
      </c>
      <c r="C15" t="s">
        <v>3</v>
      </c>
      <c r="D15" t="s">
        <v>89</v>
      </c>
      <c r="E15" s="2">
        <v>4.79</v>
      </c>
      <c r="G15" s="23" t="s">
        <v>7</v>
      </c>
      <c r="H15" s="24">
        <f>SUM(H2:H14)</f>
        <v>455</v>
      </c>
      <c r="I15" s="25">
        <f>SUM(I2:I14)</f>
        <v>7856.8900000000012</v>
      </c>
      <c r="J15" s="25">
        <f t="shared" si="6"/>
        <v>17.267890109890114</v>
      </c>
      <c r="K15" s="26">
        <f>SUM(K2:K14)</f>
        <v>11</v>
      </c>
      <c r="L15" s="27">
        <f>SUM(L2:L14)</f>
        <v>11</v>
      </c>
      <c r="M15" s="28">
        <f>SUM(M2:M14)</f>
        <v>7.8626752150407473</v>
      </c>
      <c r="N15" s="22"/>
      <c r="O15" s="22"/>
      <c r="P15" s="22"/>
      <c r="Q15" s="22"/>
    </row>
    <row r="16" spans="1:17" ht="14.65" thickTop="1" x14ac:dyDescent="0.45">
      <c r="A16" s="1" t="s">
        <v>90</v>
      </c>
      <c r="B16" t="s">
        <v>65</v>
      </c>
      <c r="C16" t="s">
        <v>3</v>
      </c>
      <c r="D16" t="s">
        <v>91</v>
      </c>
      <c r="E16" s="2">
        <v>62.5</v>
      </c>
      <c r="G16" s="22"/>
      <c r="H16" s="22"/>
      <c r="I16" s="29"/>
      <c r="J16" s="29"/>
      <c r="K16" s="22" t="s">
        <v>39</v>
      </c>
      <c r="L16" s="22"/>
      <c r="M16" s="22"/>
      <c r="N16" s="22"/>
      <c r="O16" s="22"/>
      <c r="P16" s="22"/>
      <c r="Q16" s="22"/>
    </row>
    <row r="17" spans="1:17" x14ac:dyDescent="0.45">
      <c r="A17" s="1" t="s">
        <v>92</v>
      </c>
      <c r="B17" t="s">
        <v>65</v>
      </c>
      <c r="C17" t="s">
        <v>30</v>
      </c>
      <c r="D17" t="s">
        <v>93</v>
      </c>
      <c r="E17" s="2">
        <v>6.07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ht="14.65" thickBot="1" x14ac:dyDescent="0.5">
      <c r="A18" s="1" t="s">
        <v>94</v>
      </c>
      <c r="B18" t="s">
        <v>62</v>
      </c>
      <c r="C18" t="s">
        <v>4</v>
      </c>
      <c r="D18" t="s">
        <v>95</v>
      </c>
      <c r="E18" s="2">
        <v>0.03</v>
      </c>
      <c r="G18" s="30" t="s">
        <v>24</v>
      </c>
      <c r="H18" s="31">
        <v>1</v>
      </c>
      <c r="I18" s="32">
        <v>0.1</v>
      </c>
      <c r="J18" s="32">
        <f>I18/H18</f>
        <v>0.1</v>
      </c>
      <c r="K18" s="33">
        <v>1</v>
      </c>
      <c r="L18" s="34">
        <f>$O$5*K18</f>
        <v>1</v>
      </c>
      <c r="M18" s="35">
        <f>J18*L18</f>
        <v>0.1</v>
      </c>
      <c r="N18" s="22"/>
      <c r="O18" s="22"/>
      <c r="P18" s="22"/>
      <c r="Q18" s="22"/>
    </row>
    <row r="19" spans="1:17" ht="15" thickTop="1" thickBot="1" x14ac:dyDescent="0.5">
      <c r="A19" s="1" t="s">
        <v>96</v>
      </c>
      <c r="B19" t="s">
        <v>65</v>
      </c>
      <c r="C19" t="s">
        <v>4</v>
      </c>
      <c r="D19" t="s">
        <v>97</v>
      </c>
      <c r="E19" s="2">
        <v>0.5</v>
      </c>
      <c r="G19" s="22"/>
      <c r="H19" s="22"/>
      <c r="I19" s="22"/>
      <c r="J19" s="22"/>
      <c r="K19" s="22"/>
      <c r="L19" s="23" t="s">
        <v>9</v>
      </c>
      <c r="M19" s="28">
        <f>SUM(M18,M15)</f>
        <v>7.9626752150407469</v>
      </c>
      <c r="N19" s="22"/>
      <c r="O19" s="22"/>
      <c r="P19" s="22"/>
      <c r="Q19" s="22"/>
    </row>
    <row r="20" spans="1:17" ht="14.65" thickTop="1" x14ac:dyDescent="0.45">
      <c r="A20" s="1" t="s">
        <v>98</v>
      </c>
      <c r="B20" t="s">
        <v>65</v>
      </c>
      <c r="C20" t="s">
        <v>4</v>
      </c>
      <c r="D20" t="s">
        <v>99</v>
      </c>
      <c r="E20" s="2">
        <v>4.82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x14ac:dyDescent="0.45">
      <c r="A21" s="1" t="s">
        <v>100</v>
      </c>
      <c r="B21" t="s">
        <v>65</v>
      </c>
      <c r="C21" t="s">
        <v>3</v>
      </c>
      <c r="D21" t="s">
        <v>101</v>
      </c>
      <c r="E21" s="2">
        <v>0.05</v>
      </c>
      <c r="G21" s="22" t="s">
        <v>23</v>
      </c>
      <c r="H21" s="22"/>
      <c r="I21" s="22"/>
      <c r="J21" s="22"/>
      <c r="K21" s="22"/>
      <c r="L21" s="36"/>
      <c r="M21" s="22"/>
      <c r="N21" s="22"/>
      <c r="O21" s="22"/>
      <c r="P21" s="22"/>
      <c r="Q21" s="22"/>
    </row>
    <row r="22" spans="1:17" x14ac:dyDescent="0.45">
      <c r="A22" s="1" t="s">
        <v>102</v>
      </c>
      <c r="B22" t="s">
        <v>65</v>
      </c>
      <c r="C22" t="s">
        <v>3</v>
      </c>
      <c r="D22" t="s">
        <v>103</v>
      </c>
      <c r="E22" s="2">
        <v>0.65</v>
      </c>
      <c r="G22" s="37" t="s">
        <v>15</v>
      </c>
      <c r="H22" s="38" cm="1">
        <f t="array" aca="1" ref="H22" ca="1">SUMPRODUCT(LARGE(E2:E348,ROW(INDIRECT("1:5"))))</f>
        <v>3193.3</v>
      </c>
      <c r="I22" s="22"/>
      <c r="J22" s="22"/>
      <c r="K22" s="22"/>
      <c r="L22" s="22"/>
      <c r="M22" s="22"/>
      <c r="N22" s="22"/>
      <c r="O22" s="22"/>
      <c r="P22" s="22"/>
      <c r="Q22" s="22"/>
    </row>
    <row r="23" spans="1:17" x14ac:dyDescent="0.45">
      <c r="A23" s="1" t="s">
        <v>104</v>
      </c>
      <c r="B23" t="s">
        <v>65</v>
      </c>
      <c r="C23" t="s">
        <v>3</v>
      </c>
      <c r="D23" t="s">
        <v>105</v>
      </c>
      <c r="E23" s="2">
        <v>12.15</v>
      </c>
      <c r="G23" s="39" t="s">
        <v>16</v>
      </c>
      <c r="H23" s="40" cm="1">
        <f t="array" aca="1" ref="H23" ca="1">SUMPRODUCT(LARGE(E2:E348,ROW(INDIRECT("1:10"))))</f>
        <v>4626.03</v>
      </c>
      <c r="I23" s="22"/>
      <c r="J23" s="22"/>
      <c r="K23" s="22"/>
      <c r="L23" s="22"/>
      <c r="M23" s="22"/>
      <c r="N23" s="22"/>
      <c r="O23" s="22"/>
      <c r="P23" s="22"/>
      <c r="Q23" s="22"/>
    </row>
    <row r="24" spans="1:17" ht="14.65" thickBot="1" x14ac:dyDescent="0.5">
      <c r="A24" s="1" t="s">
        <v>106</v>
      </c>
      <c r="B24" t="s">
        <v>62</v>
      </c>
      <c r="C24" t="s">
        <v>4</v>
      </c>
      <c r="D24" t="s">
        <v>107</v>
      </c>
      <c r="E24" s="2">
        <v>0.06</v>
      </c>
      <c r="G24" s="41" t="s">
        <v>17</v>
      </c>
      <c r="H24" s="42" cm="1">
        <f t="array" aca="1" ref="H24" ca="1">SUMPRODUCT(LARGE(E2:E348,ROW(INDIRECT("1:20"))))</f>
        <v>5756.12</v>
      </c>
      <c r="I24" s="22"/>
      <c r="J24" s="22"/>
      <c r="K24" s="22"/>
      <c r="L24" s="22"/>
      <c r="M24" s="22"/>
      <c r="N24" s="22"/>
      <c r="O24" s="22"/>
      <c r="P24" s="22"/>
      <c r="Q24" s="22"/>
    </row>
    <row r="25" spans="1:17" ht="14.65" thickTop="1" x14ac:dyDescent="0.45">
      <c r="A25" s="1" t="s">
        <v>108</v>
      </c>
      <c r="B25" t="s">
        <v>65</v>
      </c>
      <c r="C25" t="s">
        <v>4</v>
      </c>
      <c r="D25" t="s">
        <v>109</v>
      </c>
      <c r="E25" s="2">
        <v>0.92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x14ac:dyDescent="0.45">
      <c r="A26" s="1" t="s">
        <v>110</v>
      </c>
      <c r="B26" t="s">
        <v>65</v>
      </c>
      <c r="C26" t="s">
        <v>4</v>
      </c>
      <c r="D26" t="s">
        <v>111</v>
      </c>
      <c r="E26" s="2">
        <v>5.47</v>
      </c>
      <c r="G26" s="22" t="s">
        <v>22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x14ac:dyDescent="0.45">
      <c r="A27" s="1" t="s">
        <v>112</v>
      </c>
      <c r="B27" t="s">
        <v>62</v>
      </c>
      <c r="C27" t="s">
        <v>6</v>
      </c>
      <c r="D27" t="s">
        <v>113</v>
      </c>
      <c r="E27" s="2">
        <v>0.04</v>
      </c>
      <c r="G27" s="37" t="s">
        <v>21</v>
      </c>
      <c r="H27" s="43">
        <f>COUNTIF(E2:E348,"&gt;10")</f>
        <v>77</v>
      </c>
      <c r="I27" s="22"/>
      <c r="J27" s="22"/>
      <c r="K27" s="22"/>
      <c r="L27" s="22"/>
      <c r="M27" s="22"/>
      <c r="N27" s="22"/>
      <c r="O27" s="22"/>
      <c r="P27" s="22"/>
      <c r="Q27" s="22"/>
    </row>
    <row r="28" spans="1:17" x14ac:dyDescent="0.45">
      <c r="A28" s="1" t="s">
        <v>114</v>
      </c>
      <c r="B28" t="s">
        <v>65</v>
      </c>
      <c r="C28" t="s">
        <v>6</v>
      </c>
      <c r="D28" t="s">
        <v>115</v>
      </c>
      <c r="E28" s="2">
        <v>0.85</v>
      </c>
      <c r="G28" s="39" t="s">
        <v>20</v>
      </c>
      <c r="H28" s="44">
        <f>COUNTIF(E2:E348,"&gt;25")</f>
        <v>44</v>
      </c>
      <c r="I28" s="22"/>
      <c r="J28" s="22"/>
      <c r="K28" s="22"/>
      <c r="L28" s="22"/>
      <c r="M28" s="22"/>
      <c r="N28" s="22"/>
      <c r="O28" s="22"/>
      <c r="P28" s="22"/>
      <c r="Q28" s="22"/>
    </row>
    <row r="29" spans="1:17" x14ac:dyDescent="0.45">
      <c r="A29" s="1" t="s">
        <v>116</v>
      </c>
      <c r="B29" t="s">
        <v>65</v>
      </c>
      <c r="C29" t="s">
        <v>6</v>
      </c>
      <c r="D29" t="s">
        <v>117</v>
      </c>
      <c r="E29" s="2">
        <v>4.32</v>
      </c>
      <c r="G29" s="39" t="s">
        <v>19</v>
      </c>
      <c r="H29" s="44">
        <f>COUNTIF(E2:E348,"&gt;50")</f>
        <v>30</v>
      </c>
      <c r="I29" s="22"/>
      <c r="J29" s="22"/>
      <c r="K29" s="22"/>
      <c r="L29" s="22"/>
      <c r="M29" s="22"/>
      <c r="N29" s="22"/>
      <c r="O29" s="22"/>
      <c r="P29" s="22"/>
      <c r="Q29" s="22"/>
    </row>
    <row r="30" spans="1:17" ht="14.65" thickBot="1" x14ac:dyDescent="0.5">
      <c r="A30" s="1" t="s">
        <v>118</v>
      </c>
      <c r="B30" t="s">
        <v>65</v>
      </c>
      <c r="C30" t="s">
        <v>30</v>
      </c>
      <c r="D30" t="s">
        <v>119</v>
      </c>
      <c r="E30" s="2">
        <v>0.92</v>
      </c>
      <c r="G30" s="41" t="s">
        <v>18</v>
      </c>
      <c r="H30" s="45">
        <f>COUNTIF(E2:E348,"&gt;100")</f>
        <v>14</v>
      </c>
      <c r="I30" s="22"/>
      <c r="J30" s="22"/>
      <c r="K30" s="22"/>
      <c r="L30" s="22"/>
      <c r="M30" s="22"/>
      <c r="N30" s="22"/>
      <c r="O30" s="22"/>
      <c r="P30" s="22"/>
      <c r="Q30" s="22"/>
    </row>
    <row r="31" spans="1:17" ht="14.65" thickTop="1" x14ac:dyDescent="0.45">
      <c r="A31" s="1" t="s">
        <v>120</v>
      </c>
      <c r="B31" t="s">
        <v>65</v>
      </c>
      <c r="C31" t="s">
        <v>30</v>
      </c>
      <c r="D31" t="s">
        <v>121</v>
      </c>
      <c r="E31" s="2">
        <v>2.99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x14ac:dyDescent="0.45">
      <c r="A32" s="1" t="s">
        <v>122</v>
      </c>
      <c r="B32" t="s">
        <v>65</v>
      </c>
      <c r="C32" t="s">
        <v>3</v>
      </c>
      <c r="D32" t="s">
        <v>123</v>
      </c>
      <c r="E32" s="2">
        <v>0.19</v>
      </c>
      <c r="G32" s="22" t="s">
        <v>28</v>
      </c>
      <c r="H32" s="46">
        <v>110</v>
      </c>
      <c r="I32" s="22"/>
      <c r="J32" s="22"/>
      <c r="K32" s="22"/>
      <c r="L32" s="22"/>
      <c r="M32" s="22"/>
      <c r="N32" s="22"/>
      <c r="O32" s="22"/>
      <c r="P32" s="22"/>
      <c r="Q32" s="22"/>
    </row>
    <row r="33" spans="1:17" x14ac:dyDescent="0.45">
      <c r="A33" s="1" t="s">
        <v>124</v>
      </c>
      <c r="B33" t="s">
        <v>65</v>
      </c>
      <c r="C33" t="s">
        <v>3</v>
      </c>
      <c r="D33" t="s">
        <v>125</v>
      </c>
      <c r="E33" s="2">
        <v>3.82</v>
      </c>
      <c r="G33" s="22" t="s">
        <v>29</v>
      </c>
      <c r="H33" s="47">
        <f>M19/H32-1</f>
        <v>-0.92761204349962956</v>
      </c>
      <c r="I33" s="22"/>
      <c r="J33" s="22"/>
      <c r="K33" s="22"/>
      <c r="L33" s="22"/>
      <c r="M33" s="22"/>
      <c r="N33" s="22"/>
      <c r="O33" s="22"/>
      <c r="P33" s="22"/>
      <c r="Q33" s="22"/>
    </row>
    <row r="34" spans="1:17" x14ac:dyDescent="0.45">
      <c r="A34" s="1" t="s">
        <v>126</v>
      </c>
      <c r="B34" t="s">
        <v>65</v>
      </c>
      <c r="C34" t="s">
        <v>3</v>
      </c>
      <c r="D34" t="s">
        <v>127</v>
      </c>
      <c r="E34" s="2">
        <v>53.08</v>
      </c>
    </row>
    <row r="35" spans="1:17" x14ac:dyDescent="0.45">
      <c r="A35" s="1" t="s">
        <v>128</v>
      </c>
      <c r="B35" t="s">
        <v>65</v>
      </c>
      <c r="C35" t="s">
        <v>30</v>
      </c>
      <c r="D35" t="s">
        <v>129</v>
      </c>
      <c r="E35" s="2">
        <v>12.53</v>
      </c>
    </row>
    <row r="36" spans="1:17" x14ac:dyDescent="0.45">
      <c r="A36" s="1" t="s">
        <v>130</v>
      </c>
      <c r="B36" t="s">
        <v>62</v>
      </c>
      <c r="C36" t="s">
        <v>4</v>
      </c>
      <c r="D36" t="s">
        <v>131</v>
      </c>
      <c r="E36" s="2">
        <v>0.04</v>
      </c>
    </row>
    <row r="37" spans="1:17" x14ac:dyDescent="0.45">
      <c r="A37" s="1" t="s">
        <v>132</v>
      </c>
      <c r="B37" t="s">
        <v>65</v>
      </c>
      <c r="C37" t="s">
        <v>4</v>
      </c>
      <c r="D37" t="s">
        <v>131</v>
      </c>
      <c r="E37" s="2">
        <v>7.37</v>
      </c>
    </row>
    <row r="38" spans="1:17" x14ac:dyDescent="0.45">
      <c r="A38" s="1" t="s">
        <v>133</v>
      </c>
      <c r="B38" t="s">
        <v>65</v>
      </c>
      <c r="C38" t="s">
        <v>4</v>
      </c>
      <c r="D38" t="s">
        <v>131</v>
      </c>
      <c r="E38" s="2">
        <v>0.74</v>
      </c>
    </row>
    <row r="39" spans="1:17" x14ac:dyDescent="0.45">
      <c r="A39" s="1" t="s">
        <v>134</v>
      </c>
      <c r="B39" t="s">
        <v>62</v>
      </c>
      <c r="C39" t="s">
        <v>6</v>
      </c>
      <c r="D39" t="s">
        <v>135</v>
      </c>
      <c r="E39" s="2">
        <v>0.06</v>
      </c>
    </row>
    <row r="40" spans="1:17" x14ac:dyDescent="0.45">
      <c r="A40" s="1" t="s">
        <v>136</v>
      </c>
      <c r="B40" t="s">
        <v>65</v>
      </c>
      <c r="C40" t="s">
        <v>6</v>
      </c>
      <c r="D40" t="s">
        <v>135</v>
      </c>
      <c r="E40" s="2">
        <v>5.58</v>
      </c>
    </row>
    <row r="41" spans="1:17" x14ac:dyDescent="0.45">
      <c r="A41" s="1" t="s">
        <v>137</v>
      </c>
      <c r="B41" t="s">
        <v>65</v>
      </c>
      <c r="C41" t="s">
        <v>6</v>
      </c>
      <c r="D41" t="s">
        <v>135</v>
      </c>
      <c r="E41" s="2">
        <v>0.82</v>
      </c>
    </row>
    <row r="42" spans="1:17" x14ac:dyDescent="0.45">
      <c r="A42" s="1" t="s">
        <v>138</v>
      </c>
      <c r="B42" t="s">
        <v>65</v>
      </c>
      <c r="C42" t="s">
        <v>30</v>
      </c>
      <c r="D42" t="s">
        <v>139</v>
      </c>
      <c r="E42" s="2">
        <v>0.52</v>
      </c>
    </row>
    <row r="43" spans="1:17" x14ac:dyDescent="0.45">
      <c r="A43" s="1" t="s">
        <v>140</v>
      </c>
      <c r="B43" t="s">
        <v>62</v>
      </c>
      <c r="C43" t="s">
        <v>4</v>
      </c>
      <c r="D43" t="s">
        <v>141</v>
      </c>
      <c r="E43" s="2">
        <v>0.06</v>
      </c>
    </row>
    <row r="44" spans="1:17" x14ac:dyDescent="0.45">
      <c r="A44" s="1" t="s">
        <v>142</v>
      </c>
      <c r="B44" t="s">
        <v>65</v>
      </c>
      <c r="C44" t="s">
        <v>4</v>
      </c>
      <c r="D44" t="s">
        <v>141</v>
      </c>
      <c r="E44" s="2">
        <v>15.47</v>
      </c>
    </row>
    <row r="45" spans="1:17" x14ac:dyDescent="0.45">
      <c r="A45" s="1" t="s">
        <v>143</v>
      </c>
      <c r="B45" t="s">
        <v>65</v>
      </c>
      <c r="C45" t="s">
        <v>4</v>
      </c>
      <c r="D45" t="s">
        <v>141</v>
      </c>
      <c r="E45" s="2">
        <v>1.26</v>
      </c>
    </row>
    <row r="46" spans="1:17" x14ac:dyDescent="0.45">
      <c r="A46" s="1" t="s">
        <v>144</v>
      </c>
      <c r="B46" t="s">
        <v>62</v>
      </c>
      <c r="C46" t="s">
        <v>6</v>
      </c>
      <c r="D46" t="s">
        <v>145</v>
      </c>
      <c r="E46" s="2">
        <v>0.06</v>
      </c>
    </row>
    <row r="47" spans="1:17" x14ac:dyDescent="0.45">
      <c r="A47" s="1" t="s">
        <v>146</v>
      </c>
      <c r="B47" t="s">
        <v>65</v>
      </c>
      <c r="C47" t="s">
        <v>6</v>
      </c>
      <c r="D47" t="s">
        <v>145</v>
      </c>
      <c r="E47" s="2">
        <v>10.050000000000001</v>
      </c>
    </row>
    <row r="48" spans="1:17" x14ac:dyDescent="0.45">
      <c r="A48" s="1" t="s">
        <v>147</v>
      </c>
      <c r="B48" t="s">
        <v>65</v>
      </c>
      <c r="C48" t="s">
        <v>6</v>
      </c>
      <c r="D48" t="s">
        <v>145</v>
      </c>
      <c r="E48" s="2">
        <v>0.98</v>
      </c>
    </row>
    <row r="49" spans="1:5" x14ac:dyDescent="0.45">
      <c r="A49" s="1" t="s">
        <v>31</v>
      </c>
      <c r="B49" t="s">
        <v>62</v>
      </c>
      <c r="C49" t="s">
        <v>4</v>
      </c>
      <c r="D49" t="s">
        <v>148</v>
      </c>
      <c r="E49" s="2">
        <v>7.0000000000000007E-2</v>
      </c>
    </row>
    <row r="50" spans="1:5" x14ac:dyDescent="0.45">
      <c r="A50" s="1" t="s">
        <v>149</v>
      </c>
      <c r="B50" t="s">
        <v>65</v>
      </c>
      <c r="C50" t="s">
        <v>4</v>
      </c>
      <c r="D50" t="s">
        <v>148</v>
      </c>
      <c r="E50" s="2">
        <v>6.66</v>
      </c>
    </row>
    <row r="51" spans="1:5" x14ac:dyDescent="0.45">
      <c r="A51" s="1" t="s">
        <v>150</v>
      </c>
      <c r="B51" t="s">
        <v>65</v>
      </c>
      <c r="C51" t="s">
        <v>4</v>
      </c>
      <c r="D51" t="s">
        <v>148</v>
      </c>
      <c r="E51" s="2">
        <v>0.78</v>
      </c>
    </row>
    <row r="52" spans="1:5" x14ac:dyDescent="0.45">
      <c r="A52" s="1" t="s">
        <v>32</v>
      </c>
      <c r="B52" t="s">
        <v>62</v>
      </c>
      <c r="C52" t="s">
        <v>6</v>
      </c>
      <c r="D52" t="s">
        <v>151</v>
      </c>
      <c r="E52" s="2">
        <v>0.08</v>
      </c>
    </row>
    <row r="53" spans="1:5" x14ac:dyDescent="0.45">
      <c r="A53" s="1" t="s">
        <v>152</v>
      </c>
      <c r="B53" t="s">
        <v>65</v>
      </c>
      <c r="C53" t="s">
        <v>6</v>
      </c>
      <c r="D53" t="s">
        <v>151</v>
      </c>
      <c r="E53" s="2">
        <v>6.63</v>
      </c>
    </row>
    <row r="54" spans="1:5" x14ac:dyDescent="0.45">
      <c r="A54" s="1" t="s">
        <v>153</v>
      </c>
      <c r="B54" t="s">
        <v>65</v>
      </c>
      <c r="C54" t="s">
        <v>6</v>
      </c>
      <c r="D54" t="s">
        <v>151</v>
      </c>
      <c r="E54" s="2">
        <v>0.86</v>
      </c>
    </row>
    <row r="55" spans="1:5" x14ac:dyDescent="0.45">
      <c r="A55" s="1" t="s">
        <v>154</v>
      </c>
      <c r="B55" t="s">
        <v>65</v>
      </c>
      <c r="C55" t="s">
        <v>3</v>
      </c>
      <c r="D55" t="s">
        <v>155</v>
      </c>
      <c r="E55" s="2">
        <v>0.21</v>
      </c>
    </row>
    <row r="56" spans="1:5" x14ac:dyDescent="0.45">
      <c r="A56" s="1" t="s">
        <v>156</v>
      </c>
      <c r="B56" t="s">
        <v>65</v>
      </c>
      <c r="C56" t="s">
        <v>3</v>
      </c>
      <c r="D56" t="s">
        <v>155</v>
      </c>
      <c r="E56" s="2">
        <v>79.89</v>
      </c>
    </row>
    <row r="57" spans="1:5" x14ac:dyDescent="0.45">
      <c r="A57" s="1" t="s">
        <v>157</v>
      </c>
      <c r="B57" t="s">
        <v>65</v>
      </c>
      <c r="C57" t="s">
        <v>3</v>
      </c>
      <c r="D57" t="s">
        <v>155</v>
      </c>
      <c r="E57" s="2">
        <v>4.41</v>
      </c>
    </row>
    <row r="58" spans="1:5" x14ac:dyDescent="0.45">
      <c r="A58" s="1" t="s">
        <v>158</v>
      </c>
      <c r="B58" t="s">
        <v>65</v>
      </c>
      <c r="C58" t="s">
        <v>30</v>
      </c>
      <c r="D58" t="s">
        <v>159</v>
      </c>
      <c r="E58" s="2">
        <v>5.21</v>
      </c>
    </row>
    <row r="59" spans="1:5" x14ac:dyDescent="0.45">
      <c r="A59" s="1" t="s">
        <v>160</v>
      </c>
      <c r="B59" t="s">
        <v>62</v>
      </c>
      <c r="C59" t="s">
        <v>6</v>
      </c>
      <c r="D59" t="s">
        <v>161</v>
      </c>
      <c r="E59" s="2">
        <v>7.0000000000000007E-2</v>
      </c>
    </row>
    <row r="60" spans="1:5" x14ac:dyDescent="0.45">
      <c r="A60" s="1" t="s">
        <v>162</v>
      </c>
      <c r="B60" t="s">
        <v>65</v>
      </c>
      <c r="C60" t="s">
        <v>6</v>
      </c>
      <c r="D60" t="s">
        <v>161</v>
      </c>
      <c r="E60" s="2">
        <v>43.97</v>
      </c>
    </row>
    <row r="61" spans="1:5" x14ac:dyDescent="0.45">
      <c r="A61" s="1" t="s">
        <v>163</v>
      </c>
      <c r="B61" t="s">
        <v>65</v>
      </c>
      <c r="C61" t="s">
        <v>6</v>
      </c>
      <c r="D61" t="s">
        <v>161</v>
      </c>
      <c r="E61" s="2">
        <v>2.4</v>
      </c>
    </row>
    <row r="62" spans="1:5" x14ac:dyDescent="0.45">
      <c r="A62" s="1" t="s">
        <v>42</v>
      </c>
      <c r="B62" t="s">
        <v>65</v>
      </c>
      <c r="C62" t="s">
        <v>3</v>
      </c>
      <c r="D62" t="s">
        <v>164</v>
      </c>
      <c r="E62" s="2">
        <v>0.19</v>
      </c>
    </row>
    <row r="63" spans="1:5" x14ac:dyDescent="0.45">
      <c r="A63" s="1" t="s">
        <v>165</v>
      </c>
      <c r="B63" t="s">
        <v>65</v>
      </c>
      <c r="C63" t="s">
        <v>3</v>
      </c>
      <c r="D63" t="s">
        <v>164</v>
      </c>
      <c r="E63" s="2">
        <v>72.58</v>
      </c>
    </row>
    <row r="64" spans="1:5" x14ac:dyDescent="0.45">
      <c r="A64" s="1" t="s">
        <v>166</v>
      </c>
      <c r="B64" t="s">
        <v>65</v>
      </c>
      <c r="C64" t="s">
        <v>3</v>
      </c>
      <c r="D64" t="s">
        <v>164</v>
      </c>
      <c r="E64" s="2">
        <v>4.33</v>
      </c>
    </row>
    <row r="65" spans="1:5" x14ac:dyDescent="0.45">
      <c r="A65" s="1" t="s">
        <v>167</v>
      </c>
      <c r="B65" t="s">
        <v>65</v>
      </c>
      <c r="C65" t="s">
        <v>30</v>
      </c>
      <c r="D65" t="s">
        <v>168</v>
      </c>
      <c r="E65" s="2">
        <v>4.78</v>
      </c>
    </row>
    <row r="66" spans="1:5" x14ac:dyDescent="0.45">
      <c r="A66" s="1" t="s">
        <v>169</v>
      </c>
      <c r="B66" t="s">
        <v>65</v>
      </c>
      <c r="C66" t="s">
        <v>30</v>
      </c>
      <c r="D66" t="s">
        <v>170</v>
      </c>
      <c r="E66" s="2">
        <v>0.85</v>
      </c>
    </row>
    <row r="67" spans="1:5" x14ac:dyDescent="0.45">
      <c r="A67" s="1" t="s">
        <v>171</v>
      </c>
      <c r="B67" t="s">
        <v>65</v>
      </c>
      <c r="C67" t="s">
        <v>30</v>
      </c>
      <c r="D67" t="s">
        <v>172</v>
      </c>
      <c r="E67" s="2">
        <v>1.96</v>
      </c>
    </row>
    <row r="68" spans="1:5" x14ac:dyDescent="0.45">
      <c r="A68" s="1" t="s">
        <v>173</v>
      </c>
      <c r="B68" t="s">
        <v>65</v>
      </c>
      <c r="C68" t="s">
        <v>3</v>
      </c>
      <c r="D68" t="s">
        <v>174</v>
      </c>
      <c r="E68" s="2">
        <v>0.22</v>
      </c>
    </row>
    <row r="69" spans="1:5" x14ac:dyDescent="0.45">
      <c r="A69" s="1" t="s">
        <v>175</v>
      </c>
      <c r="B69" t="s">
        <v>65</v>
      </c>
      <c r="C69" t="s">
        <v>3</v>
      </c>
      <c r="D69" t="s">
        <v>174</v>
      </c>
      <c r="E69" s="2">
        <v>69.27</v>
      </c>
    </row>
    <row r="70" spans="1:5" x14ac:dyDescent="0.45">
      <c r="A70" s="1" t="s">
        <v>176</v>
      </c>
      <c r="B70" t="s">
        <v>65</v>
      </c>
      <c r="C70" t="s">
        <v>3</v>
      </c>
      <c r="D70" t="s">
        <v>174</v>
      </c>
      <c r="E70" s="2">
        <v>3.84</v>
      </c>
    </row>
    <row r="71" spans="1:5" x14ac:dyDescent="0.45">
      <c r="A71" s="1" t="s">
        <v>177</v>
      </c>
      <c r="B71" t="s">
        <v>65</v>
      </c>
      <c r="C71" t="s">
        <v>30</v>
      </c>
      <c r="D71" t="s">
        <v>178</v>
      </c>
      <c r="E71" s="2">
        <v>7.62</v>
      </c>
    </row>
    <row r="72" spans="1:5" x14ac:dyDescent="0.45">
      <c r="A72" s="1" t="s">
        <v>179</v>
      </c>
      <c r="B72" t="s">
        <v>65</v>
      </c>
      <c r="C72" t="s">
        <v>30</v>
      </c>
      <c r="D72" t="s">
        <v>180</v>
      </c>
      <c r="E72" s="2">
        <v>1.86</v>
      </c>
    </row>
    <row r="73" spans="1:5" x14ac:dyDescent="0.45">
      <c r="A73" s="1" t="s">
        <v>181</v>
      </c>
      <c r="B73" t="s">
        <v>65</v>
      </c>
      <c r="C73" t="s">
        <v>30</v>
      </c>
      <c r="D73" t="s">
        <v>182</v>
      </c>
      <c r="E73" s="2">
        <v>2.0099999999999998</v>
      </c>
    </row>
    <row r="74" spans="1:5" x14ac:dyDescent="0.45">
      <c r="A74" s="1" t="s">
        <v>183</v>
      </c>
      <c r="B74" t="s">
        <v>65</v>
      </c>
      <c r="C74" t="s">
        <v>3</v>
      </c>
      <c r="D74" t="s">
        <v>184</v>
      </c>
      <c r="E74" s="2">
        <v>0.26</v>
      </c>
    </row>
    <row r="75" spans="1:5" x14ac:dyDescent="0.45">
      <c r="A75" s="1" t="s">
        <v>185</v>
      </c>
      <c r="B75" t="s">
        <v>65</v>
      </c>
      <c r="C75" t="s">
        <v>3</v>
      </c>
      <c r="D75" t="s">
        <v>184</v>
      </c>
      <c r="E75" s="2">
        <v>76.53</v>
      </c>
    </row>
    <row r="76" spans="1:5" x14ac:dyDescent="0.45">
      <c r="A76" s="1" t="s">
        <v>186</v>
      </c>
      <c r="B76" t="s">
        <v>65</v>
      </c>
      <c r="C76" t="s">
        <v>3</v>
      </c>
      <c r="D76" t="s">
        <v>184</v>
      </c>
      <c r="E76" s="2">
        <v>5.74</v>
      </c>
    </row>
    <row r="77" spans="1:5" x14ac:dyDescent="0.45">
      <c r="A77" s="1" t="s">
        <v>187</v>
      </c>
      <c r="B77" t="s">
        <v>65</v>
      </c>
      <c r="C77" t="s">
        <v>30</v>
      </c>
      <c r="D77" t="s">
        <v>188</v>
      </c>
      <c r="E77" s="2">
        <v>5.38</v>
      </c>
    </row>
    <row r="78" spans="1:5" x14ac:dyDescent="0.45">
      <c r="A78" s="1" t="s">
        <v>189</v>
      </c>
      <c r="B78" t="s">
        <v>62</v>
      </c>
      <c r="C78" t="s">
        <v>4</v>
      </c>
      <c r="D78" t="s">
        <v>190</v>
      </c>
      <c r="E78" s="2">
        <v>0.13</v>
      </c>
    </row>
    <row r="79" spans="1:5" x14ac:dyDescent="0.45">
      <c r="A79" s="1" t="s">
        <v>191</v>
      </c>
      <c r="B79" t="s">
        <v>65</v>
      </c>
      <c r="C79" t="s">
        <v>4</v>
      </c>
      <c r="D79" t="s">
        <v>190</v>
      </c>
      <c r="E79" s="2">
        <v>6.94</v>
      </c>
    </row>
    <row r="80" spans="1:5" x14ac:dyDescent="0.45">
      <c r="A80" s="1" t="s">
        <v>192</v>
      </c>
      <c r="B80" t="s">
        <v>65</v>
      </c>
      <c r="C80" t="s">
        <v>4</v>
      </c>
      <c r="D80" t="s">
        <v>190</v>
      </c>
      <c r="E80" s="2">
        <v>2.82</v>
      </c>
    </row>
    <row r="81" spans="1:5" x14ac:dyDescent="0.45">
      <c r="A81" s="1" t="s">
        <v>193</v>
      </c>
      <c r="B81" t="s">
        <v>62</v>
      </c>
      <c r="C81" t="s">
        <v>4</v>
      </c>
      <c r="D81" t="s">
        <v>194</v>
      </c>
      <c r="E81" s="2">
        <v>0.1</v>
      </c>
    </row>
    <row r="82" spans="1:5" x14ac:dyDescent="0.45">
      <c r="A82" s="1" t="s">
        <v>195</v>
      </c>
      <c r="B82" t="s">
        <v>65</v>
      </c>
      <c r="C82" t="s">
        <v>4</v>
      </c>
      <c r="D82" t="s">
        <v>194</v>
      </c>
      <c r="E82" s="2">
        <v>4.8600000000000003</v>
      </c>
    </row>
    <row r="83" spans="1:5" x14ac:dyDescent="0.45">
      <c r="A83" s="1" t="s">
        <v>196</v>
      </c>
      <c r="B83" t="s">
        <v>65</v>
      </c>
      <c r="C83" t="s">
        <v>4</v>
      </c>
      <c r="D83" t="s">
        <v>194</v>
      </c>
      <c r="E83" s="2">
        <v>1.55</v>
      </c>
    </row>
    <row r="84" spans="1:5" x14ac:dyDescent="0.45">
      <c r="A84" s="1" t="s">
        <v>197</v>
      </c>
      <c r="B84" t="s">
        <v>65</v>
      </c>
      <c r="C84" t="s">
        <v>3</v>
      </c>
      <c r="D84" t="s">
        <v>198</v>
      </c>
      <c r="E84" s="2">
        <v>0.21</v>
      </c>
    </row>
    <row r="85" spans="1:5" x14ac:dyDescent="0.45">
      <c r="A85" s="1" t="s">
        <v>199</v>
      </c>
      <c r="B85" t="s">
        <v>65</v>
      </c>
      <c r="C85" t="s">
        <v>3</v>
      </c>
      <c r="D85" t="s">
        <v>198</v>
      </c>
      <c r="E85" s="2">
        <v>24.74</v>
      </c>
    </row>
    <row r="86" spans="1:5" x14ac:dyDescent="0.45">
      <c r="A86" s="1" t="s">
        <v>200</v>
      </c>
      <c r="B86" t="s">
        <v>65</v>
      </c>
      <c r="C86" t="s">
        <v>3</v>
      </c>
      <c r="D86" t="s">
        <v>198</v>
      </c>
      <c r="E86" s="2">
        <v>1.89</v>
      </c>
    </row>
    <row r="87" spans="1:5" x14ac:dyDescent="0.45">
      <c r="A87" s="1" t="s">
        <v>201</v>
      </c>
      <c r="B87" t="s">
        <v>62</v>
      </c>
      <c r="C87" t="s">
        <v>4</v>
      </c>
      <c r="D87" t="s">
        <v>202</v>
      </c>
      <c r="E87" s="2">
        <v>0.04</v>
      </c>
    </row>
    <row r="88" spans="1:5" x14ac:dyDescent="0.45">
      <c r="A88" s="1" t="s">
        <v>203</v>
      </c>
      <c r="B88" t="s">
        <v>65</v>
      </c>
      <c r="C88" t="s">
        <v>4</v>
      </c>
      <c r="D88" t="s">
        <v>202</v>
      </c>
      <c r="E88" s="2">
        <v>5.33</v>
      </c>
    </row>
    <row r="89" spans="1:5" x14ac:dyDescent="0.45">
      <c r="A89" s="1" t="s">
        <v>204</v>
      </c>
      <c r="B89" t="s">
        <v>65</v>
      </c>
      <c r="C89" t="s">
        <v>4</v>
      </c>
      <c r="D89" t="s">
        <v>202</v>
      </c>
      <c r="E89" s="2">
        <v>0.43</v>
      </c>
    </row>
    <row r="90" spans="1:5" x14ac:dyDescent="0.45">
      <c r="A90" s="1" t="s">
        <v>205</v>
      </c>
      <c r="B90" t="s">
        <v>62</v>
      </c>
      <c r="C90" t="s">
        <v>4</v>
      </c>
      <c r="D90" t="s">
        <v>206</v>
      </c>
      <c r="E90" s="2">
        <v>0.03</v>
      </c>
    </row>
    <row r="91" spans="1:5" x14ac:dyDescent="0.45">
      <c r="A91" s="1" t="s">
        <v>207</v>
      </c>
      <c r="B91" t="s">
        <v>65</v>
      </c>
      <c r="C91" t="s">
        <v>4</v>
      </c>
      <c r="D91" t="s">
        <v>206</v>
      </c>
      <c r="E91" s="2">
        <v>6.49</v>
      </c>
    </row>
    <row r="92" spans="1:5" x14ac:dyDescent="0.45">
      <c r="A92" s="1" t="s">
        <v>208</v>
      </c>
      <c r="B92" t="s">
        <v>65</v>
      </c>
      <c r="C92" t="s">
        <v>4</v>
      </c>
      <c r="D92" t="s">
        <v>206</v>
      </c>
      <c r="E92" s="2">
        <v>0.83</v>
      </c>
    </row>
    <row r="93" spans="1:5" x14ac:dyDescent="0.45">
      <c r="A93" s="1" t="s">
        <v>209</v>
      </c>
      <c r="B93" t="s">
        <v>65</v>
      </c>
      <c r="C93" t="s">
        <v>3</v>
      </c>
      <c r="D93" t="s">
        <v>210</v>
      </c>
      <c r="E93" s="2">
        <v>0.28000000000000003</v>
      </c>
    </row>
    <row r="94" spans="1:5" x14ac:dyDescent="0.45">
      <c r="A94" s="1" t="s">
        <v>211</v>
      </c>
      <c r="B94" t="s">
        <v>65</v>
      </c>
      <c r="C94" t="s">
        <v>3</v>
      </c>
      <c r="D94" t="s">
        <v>210</v>
      </c>
      <c r="E94" s="2">
        <v>92.55</v>
      </c>
    </row>
    <row r="95" spans="1:5" x14ac:dyDescent="0.45">
      <c r="A95" s="1" t="s">
        <v>212</v>
      </c>
      <c r="B95" t="s">
        <v>65</v>
      </c>
      <c r="C95" t="s">
        <v>3</v>
      </c>
      <c r="D95" t="s">
        <v>210</v>
      </c>
      <c r="E95" s="2">
        <v>4.96</v>
      </c>
    </row>
    <row r="96" spans="1:5" x14ac:dyDescent="0.45">
      <c r="A96" s="1" t="s">
        <v>213</v>
      </c>
      <c r="B96" t="s">
        <v>65</v>
      </c>
      <c r="C96" t="s">
        <v>30</v>
      </c>
      <c r="D96" t="s">
        <v>214</v>
      </c>
      <c r="E96" s="2">
        <v>4.21</v>
      </c>
    </row>
    <row r="97" spans="1:5" x14ac:dyDescent="0.45">
      <c r="A97" s="1" t="s">
        <v>215</v>
      </c>
      <c r="B97" t="s">
        <v>62</v>
      </c>
      <c r="C97" t="s">
        <v>6</v>
      </c>
      <c r="D97" t="s">
        <v>216</v>
      </c>
      <c r="E97" s="2">
        <v>0.05</v>
      </c>
    </row>
    <row r="98" spans="1:5" x14ac:dyDescent="0.45">
      <c r="A98" s="1" t="s">
        <v>217</v>
      </c>
      <c r="B98" t="s">
        <v>65</v>
      </c>
      <c r="C98" t="s">
        <v>6</v>
      </c>
      <c r="D98" t="s">
        <v>216</v>
      </c>
      <c r="E98" s="2">
        <v>8.34</v>
      </c>
    </row>
    <row r="99" spans="1:5" x14ac:dyDescent="0.45">
      <c r="A99" s="1" t="s">
        <v>218</v>
      </c>
      <c r="B99" t="s">
        <v>65</v>
      </c>
      <c r="C99" t="s">
        <v>6</v>
      </c>
      <c r="D99" t="s">
        <v>216</v>
      </c>
      <c r="E99" s="2">
        <v>0.85</v>
      </c>
    </row>
    <row r="100" spans="1:5" x14ac:dyDescent="0.45">
      <c r="A100" s="1" t="s">
        <v>219</v>
      </c>
      <c r="B100" t="s">
        <v>65</v>
      </c>
      <c r="C100" t="s">
        <v>3</v>
      </c>
      <c r="D100" t="s">
        <v>220</v>
      </c>
      <c r="E100" s="2">
        <v>0.15</v>
      </c>
    </row>
    <row r="101" spans="1:5" x14ac:dyDescent="0.45">
      <c r="A101" s="1" t="s">
        <v>221</v>
      </c>
      <c r="B101" t="s">
        <v>65</v>
      </c>
      <c r="C101" t="s">
        <v>3</v>
      </c>
      <c r="D101" t="s">
        <v>220</v>
      </c>
      <c r="E101" s="2">
        <v>16.61</v>
      </c>
    </row>
    <row r="102" spans="1:5" x14ac:dyDescent="0.45">
      <c r="A102" s="1" t="s">
        <v>222</v>
      </c>
      <c r="B102" t="s">
        <v>65</v>
      </c>
      <c r="C102" t="s">
        <v>3</v>
      </c>
      <c r="D102" t="s">
        <v>220</v>
      </c>
      <c r="E102" s="2">
        <v>0.94</v>
      </c>
    </row>
    <row r="103" spans="1:5" x14ac:dyDescent="0.45">
      <c r="A103" s="1" t="s">
        <v>43</v>
      </c>
      <c r="B103" t="s">
        <v>65</v>
      </c>
      <c r="C103" t="s">
        <v>3</v>
      </c>
      <c r="D103" t="s">
        <v>223</v>
      </c>
      <c r="E103" s="2">
        <v>0.2</v>
      </c>
    </row>
    <row r="104" spans="1:5" x14ac:dyDescent="0.45">
      <c r="A104" s="1" t="s">
        <v>224</v>
      </c>
      <c r="B104" t="s">
        <v>65</v>
      </c>
      <c r="C104" t="s">
        <v>3</v>
      </c>
      <c r="D104" t="s">
        <v>223</v>
      </c>
      <c r="E104" s="2">
        <v>8.1300000000000008</v>
      </c>
    </row>
    <row r="105" spans="1:5" x14ac:dyDescent="0.45">
      <c r="A105" s="1" t="s">
        <v>225</v>
      </c>
      <c r="B105" t="s">
        <v>65</v>
      </c>
      <c r="C105" t="s">
        <v>3</v>
      </c>
      <c r="D105" t="s">
        <v>223</v>
      </c>
      <c r="E105" s="2">
        <v>1.35</v>
      </c>
    </row>
    <row r="106" spans="1:5" x14ac:dyDescent="0.45">
      <c r="A106" s="1" t="s">
        <v>44</v>
      </c>
      <c r="B106" t="s">
        <v>65</v>
      </c>
      <c r="C106" t="s">
        <v>3</v>
      </c>
      <c r="D106" t="s">
        <v>226</v>
      </c>
      <c r="E106" s="2">
        <v>0.1</v>
      </c>
    </row>
    <row r="107" spans="1:5" x14ac:dyDescent="0.45">
      <c r="A107" s="1" t="s">
        <v>227</v>
      </c>
      <c r="B107" t="s">
        <v>65</v>
      </c>
      <c r="C107" t="s">
        <v>3</v>
      </c>
      <c r="D107" t="s">
        <v>226</v>
      </c>
      <c r="E107" s="2">
        <v>13.41</v>
      </c>
    </row>
    <row r="108" spans="1:5" x14ac:dyDescent="0.45">
      <c r="A108" s="1" t="s">
        <v>228</v>
      </c>
      <c r="B108" t="s">
        <v>65</v>
      </c>
      <c r="C108" t="s">
        <v>3</v>
      </c>
      <c r="D108" t="s">
        <v>226</v>
      </c>
      <c r="E108" s="2">
        <v>0.46</v>
      </c>
    </row>
    <row r="109" spans="1:5" x14ac:dyDescent="0.45">
      <c r="A109" s="1" t="s">
        <v>229</v>
      </c>
      <c r="B109" t="s">
        <v>65</v>
      </c>
      <c r="C109" t="s">
        <v>3</v>
      </c>
      <c r="D109" t="s">
        <v>230</v>
      </c>
      <c r="E109" s="2">
        <v>0.1</v>
      </c>
    </row>
    <row r="110" spans="1:5" x14ac:dyDescent="0.45">
      <c r="A110" s="1" t="s">
        <v>231</v>
      </c>
      <c r="B110" t="s">
        <v>65</v>
      </c>
      <c r="C110" t="s">
        <v>3</v>
      </c>
      <c r="D110" t="s">
        <v>230</v>
      </c>
      <c r="E110" s="2">
        <v>14.01</v>
      </c>
    </row>
    <row r="111" spans="1:5" x14ac:dyDescent="0.45">
      <c r="A111" s="1" t="s">
        <v>232</v>
      </c>
      <c r="B111" t="s">
        <v>65</v>
      </c>
      <c r="C111" t="s">
        <v>3</v>
      </c>
      <c r="D111" t="s">
        <v>230</v>
      </c>
      <c r="E111" s="2">
        <v>0.56999999999999995</v>
      </c>
    </row>
    <row r="112" spans="1:5" x14ac:dyDescent="0.45">
      <c r="A112" s="1" t="s">
        <v>233</v>
      </c>
      <c r="B112" t="s">
        <v>62</v>
      </c>
      <c r="C112" t="s">
        <v>4</v>
      </c>
      <c r="D112" t="s">
        <v>234</v>
      </c>
      <c r="E112" s="2">
        <v>0.06</v>
      </c>
    </row>
    <row r="113" spans="1:5" x14ac:dyDescent="0.45">
      <c r="A113" s="1" t="s">
        <v>235</v>
      </c>
      <c r="B113" t="s">
        <v>65</v>
      </c>
      <c r="C113" t="s">
        <v>4</v>
      </c>
      <c r="D113" t="s">
        <v>234</v>
      </c>
      <c r="E113" s="2">
        <v>12.87</v>
      </c>
    </row>
    <row r="114" spans="1:5" x14ac:dyDescent="0.45">
      <c r="A114" s="1" t="s">
        <v>236</v>
      </c>
      <c r="B114" t="s">
        <v>65</v>
      </c>
      <c r="C114" t="s">
        <v>4</v>
      </c>
      <c r="D114" t="s">
        <v>234</v>
      </c>
      <c r="E114" s="2">
        <v>0.85</v>
      </c>
    </row>
    <row r="115" spans="1:5" x14ac:dyDescent="0.45">
      <c r="A115" s="1" t="s">
        <v>237</v>
      </c>
      <c r="B115" t="s">
        <v>62</v>
      </c>
      <c r="C115" t="s">
        <v>4</v>
      </c>
      <c r="D115" t="s">
        <v>238</v>
      </c>
      <c r="E115" s="2">
        <v>0.04</v>
      </c>
    </row>
    <row r="116" spans="1:5" x14ac:dyDescent="0.45">
      <c r="A116" s="1" t="s">
        <v>239</v>
      </c>
      <c r="B116" t="s">
        <v>65</v>
      </c>
      <c r="C116" t="s">
        <v>4</v>
      </c>
      <c r="D116" t="s">
        <v>238</v>
      </c>
      <c r="E116" s="2">
        <v>12.96</v>
      </c>
    </row>
    <row r="117" spans="1:5" x14ac:dyDescent="0.45">
      <c r="A117" s="1" t="s">
        <v>240</v>
      </c>
      <c r="B117" t="s">
        <v>65</v>
      </c>
      <c r="C117" t="s">
        <v>4</v>
      </c>
      <c r="D117" t="s">
        <v>238</v>
      </c>
      <c r="E117" s="2">
        <v>0.56000000000000005</v>
      </c>
    </row>
    <row r="118" spans="1:5" x14ac:dyDescent="0.45">
      <c r="A118" s="1" t="s">
        <v>241</v>
      </c>
      <c r="B118" t="s">
        <v>65</v>
      </c>
      <c r="C118" t="s">
        <v>3</v>
      </c>
      <c r="D118" t="s">
        <v>242</v>
      </c>
      <c r="E118" s="2">
        <v>0.11</v>
      </c>
    </row>
    <row r="119" spans="1:5" x14ac:dyDescent="0.45">
      <c r="A119" s="1" t="s">
        <v>243</v>
      </c>
      <c r="B119" t="s">
        <v>65</v>
      </c>
      <c r="C119" t="s">
        <v>3</v>
      </c>
      <c r="D119" t="s">
        <v>242</v>
      </c>
      <c r="E119" s="2">
        <v>28.71</v>
      </c>
    </row>
    <row r="120" spans="1:5" x14ac:dyDescent="0.45">
      <c r="A120" s="1" t="s">
        <v>244</v>
      </c>
      <c r="B120" t="s">
        <v>65</v>
      </c>
      <c r="C120" t="s">
        <v>3</v>
      </c>
      <c r="D120" t="s">
        <v>242</v>
      </c>
      <c r="E120" s="2">
        <v>1.21</v>
      </c>
    </row>
    <row r="121" spans="1:5" x14ac:dyDescent="0.45">
      <c r="A121" s="1" t="s">
        <v>245</v>
      </c>
      <c r="B121" t="s">
        <v>62</v>
      </c>
      <c r="C121" t="s">
        <v>4</v>
      </c>
      <c r="D121" t="s">
        <v>246</v>
      </c>
      <c r="E121" s="2">
        <v>0.05</v>
      </c>
    </row>
    <row r="122" spans="1:5" x14ac:dyDescent="0.45">
      <c r="A122" s="1" t="s">
        <v>247</v>
      </c>
      <c r="B122" t="s">
        <v>65</v>
      </c>
      <c r="C122" t="s">
        <v>4</v>
      </c>
      <c r="D122" t="s">
        <v>246</v>
      </c>
      <c r="E122" s="2">
        <v>24.15</v>
      </c>
    </row>
    <row r="123" spans="1:5" x14ac:dyDescent="0.45">
      <c r="A123" s="1" t="s">
        <v>248</v>
      </c>
      <c r="B123" t="s">
        <v>65</v>
      </c>
      <c r="C123" t="s">
        <v>4</v>
      </c>
      <c r="D123" t="s">
        <v>246</v>
      </c>
      <c r="E123" s="2">
        <v>1.1499999999999999</v>
      </c>
    </row>
    <row r="124" spans="1:5" x14ac:dyDescent="0.45">
      <c r="A124" s="1" t="s">
        <v>249</v>
      </c>
      <c r="B124" t="s">
        <v>65</v>
      </c>
      <c r="C124" t="s">
        <v>30</v>
      </c>
      <c r="D124" t="s">
        <v>250</v>
      </c>
      <c r="E124" s="2">
        <v>0.96</v>
      </c>
    </row>
    <row r="125" spans="1:5" x14ac:dyDescent="0.45">
      <c r="A125" s="1" t="s">
        <v>251</v>
      </c>
      <c r="B125" t="s">
        <v>62</v>
      </c>
      <c r="C125" t="s">
        <v>4</v>
      </c>
      <c r="D125" t="s">
        <v>252</v>
      </c>
      <c r="E125" s="2">
        <v>0.05</v>
      </c>
    </row>
    <row r="126" spans="1:5" x14ac:dyDescent="0.45">
      <c r="A126" s="1" t="s">
        <v>253</v>
      </c>
      <c r="B126" t="s">
        <v>65</v>
      </c>
      <c r="C126" t="s">
        <v>4</v>
      </c>
      <c r="D126" t="s">
        <v>252</v>
      </c>
      <c r="E126" s="2">
        <v>5.17</v>
      </c>
    </row>
    <row r="127" spans="1:5" x14ac:dyDescent="0.45">
      <c r="A127" s="1" t="s">
        <v>254</v>
      </c>
      <c r="B127" t="s">
        <v>65</v>
      </c>
      <c r="C127" t="s">
        <v>4</v>
      </c>
      <c r="D127" t="s">
        <v>252</v>
      </c>
      <c r="E127" s="2">
        <v>0.64</v>
      </c>
    </row>
    <row r="128" spans="1:5" x14ac:dyDescent="0.45">
      <c r="A128" s="1" t="s">
        <v>255</v>
      </c>
      <c r="B128" t="s">
        <v>62</v>
      </c>
      <c r="C128" t="s">
        <v>4</v>
      </c>
      <c r="D128" t="s">
        <v>256</v>
      </c>
      <c r="E128" s="2">
        <v>0.06</v>
      </c>
    </row>
    <row r="129" spans="1:5" x14ac:dyDescent="0.45">
      <c r="A129" s="1" t="s">
        <v>257</v>
      </c>
      <c r="B129" t="s">
        <v>65</v>
      </c>
      <c r="C129" t="s">
        <v>4</v>
      </c>
      <c r="D129" t="s">
        <v>256</v>
      </c>
      <c r="E129" s="2">
        <v>8.56</v>
      </c>
    </row>
    <row r="130" spans="1:5" x14ac:dyDescent="0.45">
      <c r="A130" s="1" t="s">
        <v>258</v>
      </c>
      <c r="B130" t="s">
        <v>65</v>
      </c>
      <c r="C130" t="s">
        <v>4</v>
      </c>
      <c r="D130" t="s">
        <v>256</v>
      </c>
      <c r="E130" s="2">
        <v>0.67</v>
      </c>
    </row>
    <row r="131" spans="1:5" x14ac:dyDescent="0.45">
      <c r="A131" s="1" t="s">
        <v>259</v>
      </c>
      <c r="B131" t="s">
        <v>65</v>
      </c>
      <c r="C131" t="s">
        <v>3</v>
      </c>
      <c r="D131" t="s">
        <v>260</v>
      </c>
      <c r="E131" s="2">
        <v>0.08</v>
      </c>
    </row>
    <row r="132" spans="1:5" x14ac:dyDescent="0.45">
      <c r="A132" s="1" t="s">
        <v>261</v>
      </c>
      <c r="B132" t="s">
        <v>65</v>
      </c>
      <c r="C132" t="s">
        <v>3</v>
      </c>
      <c r="D132" t="s">
        <v>260</v>
      </c>
      <c r="E132" s="2">
        <v>11.73</v>
      </c>
    </row>
    <row r="133" spans="1:5" x14ac:dyDescent="0.45">
      <c r="A133" s="1" t="s">
        <v>262</v>
      </c>
      <c r="B133" t="s">
        <v>65</v>
      </c>
      <c r="C133" t="s">
        <v>3</v>
      </c>
      <c r="D133" t="s">
        <v>260</v>
      </c>
      <c r="E133" s="2">
        <v>1</v>
      </c>
    </row>
    <row r="134" spans="1:5" x14ac:dyDescent="0.45">
      <c r="A134" s="1" t="s">
        <v>263</v>
      </c>
      <c r="B134" t="s">
        <v>62</v>
      </c>
      <c r="C134" t="s">
        <v>6</v>
      </c>
      <c r="D134" t="s">
        <v>264</v>
      </c>
      <c r="E134" s="2">
        <v>0.06</v>
      </c>
    </row>
    <row r="135" spans="1:5" x14ac:dyDescent="0.45">
      <c r="A135" s="1" t="s">
        <v>265</v>
      </c>
      <c r="B135" t="s">
        <v>65</v>
      </c>
      <c r="C135" t="s">
        <v>6</v>
      </c>
      <c r="D135" t="s">
        <v>264</v>
      </c>
      <c r="E135" s="2">
        <v>9.6199999999999992</v>
      </c>
    </row>
    <row r="136" spans="1:5" x14ac:dyDescent="0.45">
      <c r="A136" s="1" t="s">
        <v>266</v>
      </c>
      <c r="B136" t="s">
        <v>65</v>
      </c>
      <c r="C136" t="s">
        <v>6</v>
      </c>
      <c r="D136" t="s">
        <v>264</v>
      </c>
      <c r="E136" s="2">
        <v>0.84</v>
      </c>
    </row>
    <row r="137" spans="1:5" x14ac:dyDescent="0.45">
      <c r="A137" s="1" t="s">
        <v>267</v>
      </c>
      <c r="B137" t="s">
        <v>65</v>
      </c>
      <c r="C137" t="s">
        <v>30</v>
      </c>
      <c r="D137" t="s">
        <v>268</v>
      </c>
      <c r="E137" s="2">
        <v>0.65</v>
      </c>
    </row>
    <row r="138" spans="1:5" x14ac:dyDescent="0.45">
      <c r="A138" s="1" t="s">
        <v>46</v>
      </c>
      <c r="B138" t="s">
        <v>65</v>
      </c>
      <c r="C138" t="s">
        <v>3</v>
      </c>
      <c r="D138" t="s">
        <v>269</v>
      </c>
      <c r="E138" s="2">
        <v>0.1</v>
      </c>
    </row>
    <row r="139" spans="1:5" x14ac:dyDescent="0.45">
      <c r="A139" s="1" t="s">
        <v>270</v>
      </c>
      <c r="B139" t="s">
        <v>65</v>
      </c>
      <c r="C139" t="s">
        <v>3</v>
      </c>
      <c r="D139" t="s">
        <v>269</v>
      </c>
      <c r="E139" s="2">
        <v>9.56</v>
      </c>
    </row>
    <row r="140" spans="1:5" x14ac:dyDescent="0.45">
      <c r="A140" s="1" t="s">
        <v>271</v>
      </c>
      <c r="B140" t="s">
        <v>65</v>
      </c>
      <c r="C140" t="s">
        <v>3</v>
      </c>
      <c r="D140" t="s">
        <v>269</v>
      </c>
      <c r="E140" s="2">
        <v>0.8</v>
      </c>
    </row>
    <row r="141" spans="1:5" x14ac:dyDescent="0.45">
      <c r="A141" s="1" t="s">
        <v>272</v>
      </c>
      <c r="B141" t="s">
        <v>65</v>
      </c>
      <c r="C141" t="s">
        <v>30</v>
      </c>
      <c r="D141" t="s">
        <v>273</v>
      </c>
      <c r="E141" s="2">
        <v>0.84</v>
      </c>
    </row>
    <row r="142" spans="1:5" x14ac:dyDescent="0.45">
      <c r="A142" s="1" t="s">
        <v>274</v>
      </c>
      <c r="B142" t="s">
        <v>65</v>
      </c>
      <c r="C142" t="s">
        <v>3</v>
      </c>
      <c r="D142" t="s">
        <v>275</v>
      </c>
      <c r="E142" s="2">
        <v>0.34</v>
      </c>
    </row>
    <row r="143" spans="1:5" x14ac:dyDescent="0.45">
      <c r="A143" s="1" t="s">
        <v>276</v>
      </c>
      <c r="B143" t="s">
        <v>65</v>
      </c>
      <c r="C143" t="s">
        <v>3</v>
      </c>
      <c r="D143" t="s">
        <v>275</v>
      </c>
      <c r="E143" s="2">
        <v>323.32</v>
      </c>
    </row>
    <row r="144" spans="1:5" x14ac:dyDescent="0.45">
      <c r="A144" s="1" t="s">
        <v>277</v>
      </c>
      <c r="B144" t="s">
        <v>65</v>
      </c>
      <c r="C144" t="s">
        <v>3</v>
      </c>
      <c r="D144" t="s">
        <v>275</v>
      </c>
      <c r="E144" s="2">
        <v>14.73</v>
      </c>
    </row>
    <row r="145" spans="1:5" x14ac:dyDescent="0.45">
      <c r="A145" s="1" t="s">
        <v>278</v>
      </c>
      <c r="B145" t="s">
        <v>65</v>
      </c>
      <c r="C145" t="s">
        <v>30</v>
      </c>
      <c r="D145" t="s">
        <v>279</v>
      </c>
      <c r="E145" s="2">
        <v>11.46</v>
      </c>
    </row>
    <row r="146" spans="1:5" x14ac:dyDescent="0.45">
      <c r="A146" s="1" t="s">
        <v>280</v>
      </c>
      <c r="B146" t="s">
        <v>62</v>
      </c>
      <c r="C146" t="s">
        <v>4</v>
      </c>
      <c r="D146" t="s">
        <v>281</v>
      </c>
      <c r="E146" s="2">
        <v>0.05</v>
      </c>
    </row>
    <row r="147" spans="1:5" x14ac:dyDescent="0.45">
      <c r="A147" s="1" t="s">
        <v>282</v>
      </c>
      <c r="B147" t="s">
        <v>65</v>
      </c>
      <c r="C147" t="s">
        <v>4</v>
      </c>
      <c r="D147" t="s">
        <v>281</v>
      </c>
      <c r="E147" s="2">
        <v>5.88</v>
      </c>
    </row>
    <row r="148" spans="1:5" x14ac:dyDescent="0.45">
      <c r="A148" s="1" t="s">
        <v>283</v>
      </c>
      <c r="B148" t="s">
        <v>65</v>
      </c>
      <c r="C148" t="s">
        <v>4</v>
      </c>
      <c r="D148" t="s">
        <v>281</v>
      </c>
      <c r="E148" s="2">
        <v>0.92</v>
      </c>
    </row>
    <row r="149" spans="1:5" x14ac:dyDescent="0.45">
      <c r="A149" s="1" t="s">
        <v>284</v>
      </c>
      <c r="B149" t="s">
        <v>62</v>
      </c>
      <c r="C149" t="s">
        <v>4</v>
      </c>
      <c r="D149" t="s">
        <v>285</v>
      </c>
      <c r="E149" s="2">
        <v>0.05</v>
      </c>
    </row>
    <row r="150" spans="1:5" x14ac:dyDescent="0.45">
      <c r="A150" s="1" t="s">
        <v>286</v>
      </c>
      <c r="B150" t="s">
        <v>65</v>
      </c>
      <c r="C150" t="s">
        <v>4</v>
      </c>
      <c r="D150" t="s">
        <v>285</v>
      </c>
      <c r="E150" s="2">
        <v>15.76</v>
      </c>
    </row>
    <row r="151" spans="1:5" x14ac:dyDescent="0.45">
      <c r="A151" s="1" t="s">
        <v>287</v>
      </c>
      <c r="B151" t="s">
        <v>65</v>
      </c>
      <c r="C151" t="s">
        <v>4</v>
      </c>
      <c r="D151" t="s">
        <v>285</v>
      </c>
      <c r="E151" s="2">
        <v>0.8</v>
      </c>
    </row>
    <row r="152" spans="1:5" x14ac:dyDescent="0.45">
      <c r="A152" s="1" t="s">
        <v>288</v>
      </c>
      <c r="B152" t="s">
        <v>62</v>
      </c>
      <c r="C152" t="s">
        <v>4</v>
      </c>
      <c r="D152" t="s">
        <v>289</v>
      </c>
      <c r="E152" s="2">
        <v>7.0000000000000007E-2</v>
      </c>
    </row>
    <row r="153" spans="1:5" x14ac:dyDescent="0.45">
      <c r="A153" s="1" t="s">
        <v>290</v>
      </c>
      <c r="B153" t="s">
        <v>65</v>
      </c>
      <c r="C153" t="s">
        <v>4</v>
      </c>
      <c r="D153" t="s">
        <v>289</v>
      </c>
      <c r="E153" s="2">
        <v>23.91</v>
      </c>
    </row>
    <row r="154" spans="1:5" x14ac:dyDescent="0.45">
      <c r="A154" s="1" t="s">
        <v>291</v>
      </c>
      <c r="B154" t="s">
        <v>65</v>
      </c>
      <c r="C154" t="s">
        <v>4</v>
      </c>
      <c r="D154" t="s">
        <v>289</v>
      </c>
      <c r="E154" s="2">
        <v>1.67</v>
      </c>
    </row>
    <row r="155" spans="1:5" x14ac:dyDescent="0.45">
      <c r="A155" s="1" t="s">
        <v>292</v>
      </c>
      <c r="B155" t="s">
        <v>65</v>
      </c>
      <c r="C155" t="s">
        <v>30</v>
      </c>
      <c r="D155" t="s">
        <v>293</v>
      </c>
      <c r="E155" s="2">
        <v>1.1000000000000001</v>
      </c>
    </row>
    <row r="156" spans="1:5" x14ac:dyDescent="0.45">
      <c r="A156" s="1" t="s">
        <v>294</v>
      </c>
      <c r="B156" t="s">
        <v>65</v>
      </c>
      <c r="C156" t="s">
        <v>3</v>
      </c>
      <c r="D156" t="s">
        <v>295</v>
      </c>
      <c r="E156" s="2">
        <v>0.14000000000000001</v>
      </c>
    </row>
    <row r="157" spans="1:5" x14ac:dyDescent="0.45">
      <c r="A157" s="1" t="s">
        <v>296</v>
      </c>
      <c r="B157" t="s">
        <v>65</v>
      </c>
      <c r="C157" t="s">
        <v>3</v>
      </c>
      <c r="D157" t="s">
        <v>295</v>
      </c>
      <c r="E157" s="2">
        <v>23.14</v>
      </c>
    </row>
    <row r="158" spans="1:5" x14ac:dyDescent="0.45">
      <c r="A158" s="1" t="s">
        <v>297</v>
      </c>
      <c r="B158" t="s">
        <v>65</v>
      </c>
      <c r="C158" t="s">
        <v>3</v>
      </c>
      <c r="D158" t="s">
        <v>295</v>
      </c>
      <c r="E158" s="2">
        <v>1.29</v>
      </c>
    </row>
    <row r="159" spans="1:5" x14ac:dyDescent="0.45">
      <c r="A159" s="1" t="s">
        <v>298</v>
      </c>
      <c r="B159" t="s">
        <v>62</v>
      </c>
      <c r="C159" t="s">
        <v>4</v>
      </c>
      <c r="D159" t="s">
        <v>299</v>
      </c>
      <c r="E159" s="2">
        <v>0.03</v>
      </c>
    </row>
    <row r="160" spans="1:5" x14ac:dyDescent="0.45">
      <c r="A160" s="1" t="s">
        <v>300</v>
      </c>
      <c r="B160" t="s">
        <v>65</v>
      </c>
      <c r="C160" t="s">
        <v>4</v>
      </c>
      <c r="D160" t="s">
        <v>299</v>
      </c>
      <c r="E160" s="2">
        <v>3</v>
      </c>
    </row>
    <row r="161" spans="1:5" x14ac:dyDescent="0.45">
      <c r="A161" s="1" t="s">
        <v>301</v>
      </c>
      <c r="B161" t="s">
        <v>65</v>
      </c>
      <c r="C161" t="s">
        <v>4</v>
      </c>
      <c r="D161" t="s">
        <v>299</v>
      </c>
      <c r="E161" s="2">
        <v>0.66</v>
      </c>
    </row>
    <row r="162" spans="1:5" x14ac:dyDescent="0.45">
      <c r="A162" s="1" t="s">
        <v>302</v>
      </c>
      <c r="B162" t="s">
        <v>62</v>
      </c>
      <c r="C162" t="s">
        <v>6</v>
      </c>
      <c r="D162" t="s">
        <v>303</v>
      </c>
      <c r="E162" s="2">
        <v>0.03</v>
      </c>
    </row>
    <row r="163" spans="1:5" x14ac:dyDescent="0.45">
      <c r="A163" s="1" t="s">
        <v>304</v>
      </c>
      <c r="B163" t="s">
        <v>65</v>
      </c>
      <c r="C163" t="s">
        <v>6</v>
      </c>
      <c r="D163" t="s">
        <v>303</v>
      </c>
      <c r="E163" s="2">
        <v>5.12</v>
      </c>
    </row>
    <row r="164" spans="1:5" x14ac:dyDescent="0.45">
      <c r="A164" s="1" t="s">
        <v>305</v>
      </c>
      <c r="B164" t="s">
        <v>65</v>
      </c>
      <c r="C164" t="s">
        <v>6</v>
      </c>
      <c r="D164" t="s">
        <v>303</v>
      </c>
      <c r="E164" s="2">
        <v>0.72</v>
      </c>
    </row>
    <row r="165" spans="1:5" x14ac:dyDescent="0.45">
      <c r="A165" s="1" t="s">
        <v>47</v>
      </c>
      <c r="B165" t="s">
        <v>62</v>
      </c>
      <c r="C165" t="s">
        <v>6</v>
      </c>
      <c r="D165" t="s">
        <v>306</v>
      </c>
      <c r="E165" s="2">
        <v>0.05</v>
      </c>
    </row>
    <row r="166" spans="1:5" x14ac:dyDescent="0.45">
      <c r="A166" s="1" t="s">
        <v>307</v>
      </c>
      <c r="B166" t="s">
        <v>65</v>
      </c>
      <c r="C166" t="s">
        <v>6</v>
      </c>
      <c r="D166" t="s">
        <v>306</v>
      </c>
      <c r="E166" s="2">
        <v>4.97</v>
      </c>
    </row>
    <row r="167" spans="1:5" x14ac:dyDescent="0.45">
      <c r="A167" s="1" t="s">
        <v>308</v>
      </c>
      <c r="B167" t="s">
        <v>65</v>
      </c>
      <c r="C167" t="s">
        <v>6</v>
      </c>
      <c r="D167" t="s">
        <v>306</v>
      </c>
      <c r="E167" s="2">
        <v>0.68</v>
      </c>
    </row>
    <row r="168" spans="1:5" x14ac:dyDescent="0.45">
      <c r="A168" s="1" t="s">
        <v>309</v>
      </c>
      <c r="B168" t="s">
        <v>62</v>
      </c>
      <c r="C168" t="s">
        <v>4</v>
      </c>
      <c r="D168" t="s">
        <v>310</v>
      </c>
      <c r="E168" s="2">
        <v>7.0000000000000007E-2</v>
      </c>
    </row>
    <row r="169" spans="1:5" x14ac:dyDescent="0.45">
      <c r="A169" s="1" t="s">
        <v>311</v>
      </c>
      <c r="B169" t="s">
        <v>65</v>
      </c>
      <c r="C169" t="s">
        <v>4</v>
      </c>
      <c r="D169" t="s">
        <v>310</v>
      </c>
      <c r="E169" s="2">
        <v>9.17</v>
      </c>
    </row>
    <row r="170" spans="1:5" x14ac:dyDescent="0.45">
      <c r="A170" s="1" t="s">
        <v>312</v>
      </c>
      <c r="B170" t="s">
        <v>65</v>
      </c>
      <c r="C170" t="s">
        <v>4</v>
      </c>
      <c r="D170" t="s">
        <v>310</v>
      </c>
      <c r="E170" s="2">
        <v>2.2799999999999998</v>
      </c>
    </row>
    <row r="171" spans="1:5" x14ac:dyDescent="0.45">
      <c r="A171" s="1" t="s">
        <v>313</v>
      </c>
      <c r="B171" t="s">
        <v>65</v>
      </c>
      <c r="C171" t="s">
        <v>3</v>
      </c>
      <c r="D171" t="s">
        <v>314</v>
      </c>
      <c r="E171" s="2">
        <v>7.0000000000000007E-2</v>
      </c>
    </row>
    <row r="172" spans="1:5" x14ac:dyDescent="0.45">
      <c r="A172" s="1" t="s">
        <v>315</v>
      </c>
      <c r="B172" t="s">
        <v>65</v>
      </c>
      <c r="C172" t="s">
        <v>3</v>
      </c>
      <c r="D172" t="s">
        <v>314</v>
      </c>
      <c r="E172" s="2">
        <v>14.69</v>
      </c>
    </row>
    <row r="173" spans="1:5" x14ac:dyDescent="0.45">
      <c r="A173" s="1" t="s">
        <v>316</v>
      </c>
      <c r="B173" t="s">
        <v>65</v>
      </c>
      <c r="C173" t="s">
        <v>3</v>
      </c>
      <c r="D173" t="s">
        <v>314</v>
      </c>
      <c r="E173" s="2">
        <v>0.62</v>
      </c>
    </row>
    <row r="174" spans="1:5" x14ac:dyDescent="0.45">
      <c r="A174" s="1" t="s">
        <v>48</v>
      </c>
      <c r="B174" t="s">
        <v>62</v>
      </c>
      <c r="C174" t="s">
        <v>4</v>
      </c>
      <c r="D174" t="s">
        <v>317</v>
      </c>
      <c r="E174" s="2">
        <v>0.08</v>
      </c>
    </row>
    <row r="175" spans="1:5" x14ac:dyDescent="0.45">
      <c r="A175" s="1" t="s">
        <v>318</v>
      </c>
      <c r="B175" t="s">
        <v>65</v>
      </c>
      <c r="C175" t="s">
        <v>4</v>
      </c>
      <c r="D175" t="s">
        <v>317</v>
      </c>
      <c r="E175" s="2">
        <v>14.97</v>
      </c>
    </row>
    <row r="176" spans="1:5" x14ac:dyDescent="0.45">
      <c r="A176" s="1" t="s">
        <v>319</v>
      </c>
      <c r="B176" t="s">
        <v>65</v>
      </c>
      <c r="C176" t="s">
        <v>4</v>
      </c>
      <c r="D176" t="s">
        <v>317</v>
      </c>
      <c r="E176" s="2">
        <v>5.28</v>
      </c>
    </row>
    <row r="177" spans="1:5" x14ac:dyDescent="0.45">
      <c r="A177" s="1" t="s">
        <v>49</v>
      </c>
      <c r="B177" t="s">
        <v>62</v>
      </c>
      <c r="C177" t="s">
        <v>4</v>
      </c>
      <c r="D177" t="s">
        <v>320</v>
      </c>
      <c r="E177" s="2">
        <v>0.13</v>
      </c>
    </row>
    <row r="178" spans="1:5" x14ac:dyDescent="0.45">
      <c r="A178" s="1" t="s">
        <v>321</v>
      </c>
      <c r="B178" t="s">
        <v>65</v>
      </c>
      <c r="C178" t="s">
        <v>4</v>
      </c>
      <c r="D178" t="s">
        <v>320</v>
      </c>
      <c r="E178" s="2">
        <v>17.75</v>
      </c>
    </row>
    <row r="179" spans="1:5" x14ac:dyDescent="0.45">
      <c r="A179" s="1" t="s">
        <v>322</v>
      </c>
      <c r="B179" t="s">
        <v>65</v>
      </c>
      <c r="C179" t="s">
        <v>4</v>
      </c>
      <c r="D179" t="s">
        <v>320</v>
      </c>
      <c r="E179" s="2">
        <v>4.67</v>
      </c>
    </row>
    <row r="180" spans="1:5" x14ac:dyDescent="0.45">
      <c r="A180" s="1" t="s">
        <v>323</v>
      </c>
      <c r="B180" t="s">
        <v>65</v>
      </c>
      <c r="C180" t="s">
        <v>30</v>
      </c>
      <c r="D180" t="s">
        <v>324</v>
      </c>
      <c r="E180" s="2">
        <v>3.17</v>
      </c>
    </row>
    <row r="181" spans="1:5" x14ac:dyDescent="0.45">
      <c r="A181" s="1" t="s">
        <v>325</v>
      </c>
      <c r="B181" t="s">
        <v>62</v>
      </c>
      <c r="C181" t="s">
        <v>4</v>
      </c>
      <c r="D181" t="s">
        <v>326</v>
      </c>
      <c r="E181" s="2">
        <v>0.09</v>
      </c>
    </row>
    <row r="182" spans="1:5" x14ac:dyDescent="0.45">
      <c r="A182" s="1" t="s">
        <v>327</v>
      </c>
      <c r="B182" t="s">
        <v>65</v>
      </c>
      <c r="C182" t="s">
        <v>4</v>
      </c>
      <c r="D182" t="s">
        <v>326</v>
      </c>
      <c r="E182" s="2">
        <v>51.57</v>
      </c>
    </row>
    <row r="183" spans="1:5" x14ac:dyDescent="0.45">
      <c r="A183" s="1" t="s">
        <v>328</v>
      </c>
      <c r="B183" t="s">
        <v>65</v>
      </c>
      <c r="C183" t="s">
        <v>4</v>
      </c>
      <c r="D183" t="s">
        <v>326</v>
      </c>
      <c r="E183" s="2">
        <v>5.34</v>
      </c>
    </row>
    <row r="184" spans="1:5" x14ac:dyDescent="0.45">
      <c r="A184" s="1" t="s">
        <v>329</v>
      </c>
      <c r="B184" t="s">
        <v>65</v>
      </c>
      <c r="C184" t="s">
        <v>30</v>
      </c>
      <c r="D184" t="s">
        <v>330</v>
      </c>
      <c r="E184" s="2">
        <v>12.77</v>
      </c>
    </row>
    <row r="185" spans="1:5" x14ac:dyDescent="0.45">
      <c r="A185" s="1" t="s">
        <v>331</v>
      </c>
      <c r="B185" t="s">
        <v>65</v>
      </c>
      <c r="C185" t="s">
        <v>30</v>
      </c>
      <c r="D185" t="s">
        <v>332</v>
      </c>
      <c r="E185" s="2">
        <v>1.85</v>
      </c>
    </row>
    <row r="186" spans="1:5" x14ac:dyDescent="0.45">
      <c r="A186" s="1" t="s">
        <v>333</v>
      </c>
      <c r="B186" t="s">
        <v>62</v>
      </c>
      <c r="C186" t="s">
        <v>4</v>
      </c>
      <c r="D186" t="s">
        <v>334</v>
      </c>
      <c r="E186" s="2">
        <v>0.06</v>
      </c>
    </row>
    <row r="187" spans="1:5" x14ac:dyDescent="0.45">
      <c r="A187" s="1" t="s">
        <v>335</v>
      </c>
      <c r="B187" t="s">
        <v>65</v>
      </c>
      <c r="C187" t="s">
        <v>4</v>
      </c>
      <c r="D187" t="s">
        <v>334</v>
      </c>
      <c r="E187" s="2">
        <v>6.52</v>
      </c>
    </row>
    <row r="188" spans="1:5" x14ac:dyDescent="0.45">
      <c r="A188" s="1" t="s">
        <v>336</v>
      </c>
      <c r="B188" t="s">
        <v>65</v>
      </c>
      <c r="C188" t="s">
        <v>4</v>
      </c>
      <c r="D188" t="s">
        <v>334</v>
      </c>
      <c r="E188" s="2">
        <v>0.82</v>
      </c>
    </row>
    <row r="189" spans="1:5" x14ac:dyDescent="0.45">
      <c r="A189" s="1" t="s">
        <v>337</v>
      </c>
      <c r="B189" t="s">
        <v>65</v>
      </c>
      <c r="C189" t="s">
        <v>3</v>
      </c>
      <c r="D189" t="s">
        <v>338</v>
      </c>
      <c r="E189" s="2">
        <v>0.11</v>
      </c>
    </row>
    <row r="190" spans="1:5" x14ac:dyDescent="0.45">
      <c r="A190" s="1" t="s">
        <v>339</v>
      </c>
      <c r="B190" t="s">
        <v>65</v>
      </c>
      <c r="C190" t="s">
        <v>3</v>
      </c>
      <c r="D190" t="s">
        <v>338</v>
      </c>
      <c r="E190" s="2">
        <v>12.18</v>
      </c>
    </row>
    <row r="191" spans="1:5" x14ac:dyDescent="0.45">
      <c r="A191" s="1" t="s">
        <v>340</v>
      </c>
      <c r="B191" t="s">
        <v>65</v>
      </c>
      <c r="C191" t="s">
        <v>3</v>
      </c>
      <c r="D191" t="s">
        <v>338</v>
      </c>
      <c r="E191" s="2">
        <v>0.98</v>
      </c>
    </row>
    <row r="192" spans="1:5" x14ac:dyDescent="0.45">
      <c r="A192" s="1" t="s">
        <v>341</v>
      </c>
      <c r="B192" t="s">
        <v>62</v>
      </c>
      <c r="C192" t="s">
        <v>4</v>
      </c>
      <c r="D192" t="s">
        <v>342</v>
      </c>
      <c r="E192" s="2">
        <v>0.05</v>
      </c>
    </row>
    <row r="193" spans="1:5" x14ac:dyDescent="0.45">
      <c r="A193" s="1" t="s">
        <v>343</v>
      </c>
      <c r="B193" t="s">
        <v>65</v>
      </c>
      <c r="C193" t="s">
        <v>4</v>
      </c>
      <c r="D193" t="s">
        <v>342</v>
      </c>
      <c r="E193" s="2">
        <v>4.93</v>
      </c>
    </row>
    <row r="194" spans="1:5" x14ac:dyDescent="0.45">
      <c r="A194" s="1" t="s">
        <v>344</v>
      </c>
      <c r="B194" t="s">
        <v>65</v>
      </c>
      <c r="C194" t="s">
        <v>4</v>
      </c>
      <c r="D194" t="s">
        <v>342</v>
      </c>
      <c r="E194" s="2">
        <v>0.87</v>
      </c>
    </row>
    <row r="195" spans="1:5" x14ac:dyDescent="0.45">
      <c r="A195" s="1" t="s">
        <v>345</v>
      </c>
      <c r="B195" t="s">
        <v>65</v>
      </c>
      <c r="C195" t="s">
        <v>3</v>
      </c>
      <c r="D195" t="s">
        <v>346</v>
      </c>
      <c r="E195" s="2">
        <v>0.09</v>
      </c>
    </row>
    <row r="196" spans="1:5" x14ac:dyDescent="0.45">
      <c r="A196" s="1" t="s">
        <v>347</v>
      </c>
      <c r="B196" t="s">
        <v>65</v>
      </c>
      <c r="C196" t="s">
        <v>3</v>
      </c>
      <c r="D196" t="s">
        <v>346</v>
      </c>
      <c r="E196" s="2">
        <v>12.17</v>
      </c>
    </row>
    <row r="197" spans="1:5" x14ac:dyDescent="0.45">
      <c r="A197" s="1" t="s">
        <v>348</v>
      </c>
      <c r="B197" t="s">
        <v>65</v>
      </c>
      <c r="C197" t="s">
        <v>3</v>
      </c>
      <c r="D197" t="s">
        <v>346</v>
      </c>
      <c r="E197" s="2">
        <v>1.03</v>
      </c>
    </row>
    <row r="198" spans="1:5" x14ac:dyDescent="0.45">
      <c r="A198" s="1" t="s">
        <v>349</v>
      </c>
      <c r="B198" t="s">
        <v>62</v>
      </c>
      <c r="C198" t="s">
        <v>4</v>
      </c>
      <c r="D198" t="s">
        <v>350</v>
      </c>
      <c r="E198" s="2">
        <v>7.0000000000000007E-2</v>
      </c>
    </row>
    <row r="199" spans="1:5" x14ac:dyDescent="0.45">
      <c r="A199" s="1" t="s">
        <v>351</v>
      </c>
      <c r="B199" t="s">
        <v>65</v>
      </c>
      <c r="C199" t="s">
        <v>4</v>
      </c>
      <c r="D199" t="s">
        <v>350</v>
      </c>
      <c r="E199" s="2">
        <v>8.36</v>
      </c>
    </row>
    <row r="200" spans="1:5" x14ac:dyDescent="0.45">
      <c r="A200" s="1" t="s">
        <v>352</v>
      </c>
      <c r="B200" t="s">
        <v>65</v>
      </c>
      <c r="C200" t="s">
        <v>4</v>
      </c>
      <c r="D200" t="s">
        <v>350</v>
      </c>
      <c r="E200" s="2">
        <v>1.17</v>
      </c>
    </row>
    <row r="201" spans="1:5" x14ac:dyDescent="0.45">
      <c r="A201" s="1" t="s">
        <v>353</v>
      </c>
      <c r="B201" t="s">
        <v>65</v>
      </c>
      <c r="C201" t="s">
        <v>30</v>
      </c>
      <c r="D201" t="s">
        <v>354</v>
      </c>
      <c r="E201" s="2">
        <v>1.63</v>
      </c>
    </row>
    <row r="202" spans="1:5" x14ac:dyDescent="0.45">
      <c r="A202" s="1" t="s">
        <v>355</v>
      </c>
      <c r="B202" t="s">
        <v>62</v>
      </c>
      <c r="C202" t="s">
        <v>4</v>
      </c>
      <c r="D202" t="s">
        <v>356</v>
      </c>
      <c r="E202" s="2">
        <v>0.04</v>
      </c>
    </row>
    <row r="203" spans="1:5" x14ac:dyDescent="0.45">
      <c r="A203" s="1" t="s">
        <v>357</v>
      </c>
      <c r="B203" t="s">
        <v>65</v>
      </c>
      <c r="C203" t="s">
        <v>4</v>
      </c>
      <c r="D203" t="s">
        <v>356</v>
      </c>
      <c r="E203" s="2">
        <v>6.29</v>
      </c>
    </row>
    <row r="204" spans="1:5" x14ac:dyDescent="0.45">
      <c r="A204" s="1" t="s">
        <v>358</v>
      </c>
      <c r="B204" t="s">
        <v>65</v>
      </c>
      <c r="C204" t="s">
        <v>4</v>
      </c>
      <c r="D204" t="s">
        <v>356</v>
      </c>
      <c r="E204" s="2">
        <v>0.76</v>
      </c>
    </row>
    <row r="205" spans="1:5" x14ac:dyDescent="0.45">
      <c r="A205" s="1" t="s">
        <v>359</v>
      </c>
      <c r="B205" t="s">
        <v>62</v>
      </c>
      <c r="C205" t="s">
        <v>4</v>
      </c>
      <c r="D205" t="s">
        <v>360</v>
      </c>
      <c r="E205" s="2">
        <v>0.05</v>
      </c>
    </row>
    <row r="206" spans="1:5" x14ac:dyDescent="0.45">
      <c r="A206" s="1" t="s">
        <v>361</v>
      </c>
      <c r="B206" t="s">
        <v>65</v>
      </c>
      <c r="C206" t="s">
        <v>4</v>
      </c>
      <c r="D206" t="s">
        <v>360</v>
      </c>
      <c r="E206" s="2">
        <v>12.95</v>
      </c>
    </row>
    <row r="207" spans="1:5" x14ac:dyDescent="0.45">
      <c r="A207" s="1" t="s">
        <v>362</v>
      </c>
      <c r="B207" t="s">
        <v>65</v>
      </c>
      <c r="C207" t="s">
        <v>4</v>
      </c>
      <c r="D207" t="s">
        <v>360</v>
      </c>
      <c r="E207" s="2">
        <v>0.9</v>
      </c>
    </row>
    <row r="208" spans="1:5" x14ac:dyDescent="0.45">
      <c r="A208" t="s">
        <v>363</v>
      </c>
      <c r="B208" t="s">
        <v>62</v>
      </c>
      <c r="C208" t="s">
        <v>4</v>
      </c>
      <c r="D208" t="s">
        <v>364</v>
      </c>
      <c r="E208" s="2">
        <v>0.09</v>
      </c>
    </row>
    <row r="209" spans="1:5" x14ac:dyDescent="0.45">
      <c r="A209" s="1" t="s">
        <v>365</v>
      </c>
      <c r="B209" t="s">
        <v>65</v>
      </c>
      <c r="C209" t="s">
        <v>4</v>
      </c>
      <c r="D209" t="s">
        <v>364</v>
      </c>
      <c r="E209" s="2">
        <v>10.72</v>
      </c>
    </row>
    <row r="210" spans="1:5" x14ac:dyDescent="0.45">
      <c r="A210" s="1" t="s">
        <v>366</v>
      </c>
      <c r="B210" t="s">
        <v>65</v>
      </c>
      <c r="C210" t="s">
        <v>4</v>
      </c>
      <c r="D210" t="s">
        <v>364</v>
      </c>
      <c r="E210" s="2">
        <v>1.7</v>
      </c>
    </row>
    <row r="211" spans="1:5" x14ac:dyDescent="0.45">
      <c r="A211" s="1" t="s">
        <v>367</v>
      </c>
      <c r="B211" t="s">
        <v>62</v>
      </c>
      <c r="C211" t="s">
        <v>6</v>
      </c>
      <c r="D211" t="s">
        <v>368</v>
      </c>
      <c r="E211" s="2">
        <v>0.18</v>
      </c>
    </row>
    <row r="212" spans="1:5" x14ac:dyDescent="0.45">
      <c r="A212" s="1" t="s">
        <v>369</v>
      </c>
      <c r="B212" t="s">
        <v>65</v>
      </c>
      <c r="C212" t="s">
        <v>6</v>
      </c>
      <c r="D212" t="s">
        <v>368</v>
      </c>
      <c r="E212" s="2">
        <v>13.28</v>
      </c>
    </row>
    <row r="213" spans="1:5" x14ac:dyDescent="0.45">
      <c r="A213" s="1" t="s">
        <v>370</v>
      </c>
      <c r="B213" t="s">
        <v>65</v>
      </c>
      <c r="C213" t="s">
        <v>6</v>
      </c>
      <c r="D213" t="s">
        <v>368</v>
      </c>
      <c r="E213" s="2">
        <v>1.67</v>
      </c>
    </row>
    <row r="214" spans="1:5" x14ac:dyDescent="0.45">
      <c r="A214" s="1" t="s">
        <v>371</v>
      </c>
      <c r="B214" t="s">
        <v>62</v>
      </c>
      <c r="C214" t="s">
        <v>6</v>
      </c>
      <c r="D214" t="s">
        <v>372</v>
      </c>
      <c r="E214" s="2">
        <v>0.04</v>
      </c>
    </row>
    <row r="215" spans="1:5" x14ac:dyDescent="0.45">
      <c r="A215" s="1" t="s">
        <v>373</v>
      </c>
      <c r="B215" t="s">
        <v>65</v>
      </c>
      <c r="C215" t="s">
        <v>6</v>
      </c>
      <c r="D215" t="s">
        <v>372</v>
      </c>
      <c r="E215" s="2">
        <v>11.6</v>
      </c>
    </row>
    <row r="216" spans="1:5" x14ac:dyDescent="0.45">
      <c r="A216" s="1" t="s">
        <v>374</v>
      </c>
      <c r="B216" t="s">
        <v>65</v>
      </c>
      <c r="C216" t="s">
        <v>6</v>
      </c>
      <c r="D216" t="s">
        <v>372</v>
      </c>
      <c r="E216" s="2">
        <v>1.06</v>
      </c>
    </row>
    <row r="217" spans="1:5" x14ac:dyDescent="0.45">
      <c r="A217" s="1" t="s">
        <v>375</v>
      </c>
      <c r="B217" t="s">
        <v>62</v>
      </c>
      <c r="C217" t="s">
        <v>4</v>
      </c>
      <c r="D217" t="s">
        <v>376</v>
      </c>
      <c r="E217" s="2">
        <v>0.05</v>
      </c>
    </row>
    <row r="218" spans="1:5" x14ac:dyDescent="0.45">
      <c r="A218" s="1" t="s">
        <v>377</v>
      </c>
      <c r="B218" t="s">
        <v>65</v>
      </c>
      <c r="C218" t="s">
        <v>4</v>
      </c>
      <c r="D218" t="s">
        <v>376</v>
      </c>
      <c r="E218" s="2">
        <v>5.51</v>
      </c>
    </row>
    <row r="219" spans="1:5" x14ac:dyDescent="0.45">
      <c r="A219" s="1" t="s">
        <v>378</v>
      </c>
      <c r="B219" t="s">
        <v>65</v>
      </c>
      <c r="C219" t="s">
        <v>4</v>
      </c>
      <c r="D219" t="s">
        <v>376</v>
      </c>
      <c r="E219" s="2">
        <v>0.62</v>
      </c>
    </row>
    <row r="220" spans="1:5" x14ac:dyDescent="0.45">
      <c r="A220" s="1" t="s">
        <v>45</v>
      </c>
      <c r="B220" t="s">
        <v>62</v>
      </c>
      <c r="C220" t="s">
        <v>6</v>
      </c>
      <c r="D220" t="s">
        <v>379</v>
      </c>
      <c r="E220" s="2">
        <v>0.04</v>
      </c>
    </row>
    <row r="221" spans="1:5" x14ac:dyDescent="0.45">
      <c r="A221" s="1" t="s">
        <v>380</v>
      </c>
      <c r="B221" t="s">
        <v>65</v>
      </c>
      <c r="C221" t="s">
        <v>6</v>
      </c>
      <c r="D221" t="s">
        <v>379</v>
      </c>
      <c r="E221" s="2">
        <v>4.18</v>
      </c>
    </row>
    <row r="222" spans="1:5" x14ac:dyDescent="0.45">
      <c r="A222" s="1" t="s">
        <v>381</v>
      </c>
      <c r="B222" t="s">
        <v>65</v>
      </c>
      <c r="C222" t="s">
        <v>6</v>
      </c>
      <c r="D222" t="s">
        <v>379</v>
      </c>
      <c r="E222" s="2">
        <v>0.93</v>
      </c>
    </row>
    <row r="223" spans="1:5" x14ac:dyDescent="0.45">
      <c r="A223" s="1" t="s">
        <v>382</v>
      </c>
      <c r="B223" t="s">
        <v>62</v>
      </c>
      <c r="C223" t="s">
        <v>4</v>
      </c>
      <c r="D223" t="s">
        <v>383</v>
      </c>
      <c r="E223" s="2">
        <v>0.04</v>
      </c>
    </row>
    <row r="224" spans="1:5" x14ac:dyDescent="0.45">
      <c r="A224" s="1" t="s">
        <v>384</v>
      </c>
      <c r="B224" t="s">
        <v>65</v>
      </c>
      <c r="C224" t="s">
        <v>4</v>
      </c>
      <c r="D224" t="s">
        <v>383</v>
      </c>
      <c r="E224" s="2">
        <v>5.57</v>
      </c>
    </row>
    <row r="225" spans="1:5" x14ac:dyDescent="0.45">
      <c r="A225" s="1" t="s">
        <v>385</v>
      </c>
      <c r="B225" t="s">
        <v>65</v>
      </c>
      <c r="C225" t="s">
        <v>4</v>
      </c>
      <c r="D225" t="s">
        <v>383</v>
      </c>
      <c r="E225" s="2">
        <v>0.68</v>
      </c>
    </row>
    <row r="226" spans="1:5" x14ac:dyDescent="0.45">
      <c r="A226" s="1" t="s">
        <v>386</v>
      </c>
      <c r="B226" t="s">
        <v>65</v>
      </c>
      <c r="C226" t="s">
        <v>30</v>
      </c>
      <c r="D226" t="s">
        <v>387</v>
      </c>
      <c r="E226" s="2">
        <v>0.75</v>
      </c>
    </row>
    <row r="227" spans="1:5" x14ac:dyDescent="0.45">
      <c r="A227" s="1" t="s">
        <v>388</v>
      </c>
      <c r="B227" t="s">
        <v>65</v>
      </c>
      <c r="C227" t="s">
        <v>30</v>
      </c>
      <c r="D227" t="s">
        <v>389</v>
      </c>
      <c r="E227" s="2">
        <v>2.72</v>
      </c>
    </row>
    <row r="228" spans="1:5" x14ac:dyDescent="0.45">
      <c r="A228" s="1" t="s">
        <v>390</v>
      </c>
      <c r="B228" t="s">
        <v>62</v>
      </c>
      <c r="C228" t="s">
        <v>4</v>
      </c>
      <c r="D228" t="s">
        <v>391</v>
      </c>
      <c r="E228" s="2">
        <v>0.06</v>
      </c>
    </row>
    <row r="229" spans="1:5" x14ac:dyDescent="0.45">
      <c r="A229" s="1" t="s">
        <v>392</v>
      </c>
      <c r="B229" t="s">
        <v>65</v>
      </c>
      <c r="C229" t="s">
        <v>4</v>
      </c>
      <c r="D229" t="s">
        <v>391</v>
      </c>
      <c r="E229" s="2">
        <v>0.54</v>
      </c>
    </row>
    <row r="230" spans="1:5" x14ac:dyDescent="0.45">
      <c r="A230" s="1" t="s">
        <v>393</v>
      </c>
      <c r="B230" t="s">
        <v>62</v>
      </c>
      <c r="C230" t="s">
        <v>6</v>
      </c>
      <c r="D230" t="s">
        <v>394</v>
      </c>
      <c r="E230" s="2">
        <v>0.1</v>
      </c>
    </row>
    <row r="231" spans="1:5" x14ac:dyDescent="0.45">
      <c r="A231" s="1" t="s">
        <v>395</v>
      </c>
      <c r="B231" t="s">
        <v>65</v>
      </c>
      <c r="C231" t="s">
        <v>6</v>
      </c>
      <c r="D231" t="s">
        <v>394</v>
      </c>
      <c r="E231" s="2">
        <v>2.33</v>
      </c>
    </row>
    <row r="232" spans="1:5" x14ac:dyDescent="0.45">
      <c r="A232" s="1" t="s">
        <v>396</v>
      </c>
      <c r="B232" t="s">
        <v>62</v>
      </c>
      <c r="C232" t="s">
        <v>6</v>
      </c>
      <c r="D232" t="s">
        <v>397</v>
      </c>
      <c r="E232" s="2">
        <v>0.08</v>
      </c>
    </row>
    <row r="233" spans="1:5" x14ac:dyDescent="0.45">
      <c r="A233" s="1" t="s">
        <v>398</v>
      </c>
      <c r="B233" t="s">
        <v>65</v>
      </c>
      <c r="C233" t="s">
        <v>6</v>
      </c>
      <c r="D233" t="s">
        <v>397</v>
      </c>
      <c r="E233" s="2">
        <v>1.36</v>
      </c>
    </row>
    <row r="234" spans="1:5" x14ac:dyDescent="0.45">
      <c r="A234" s="1" t="s">
        <v>399</v>
      </c>
      <c r="B234" t="s">
        <v>62</v>
      </c>
      <c r="C234" t="s">
        <v>4</v>
      </c>
      <c r="D234" t="s">
        <v>400</v>
      </c>
      <c r="E234" s="2">
        <v>0.09</v>
      </c>
    </row>
    <row r="235" spans="1:5" x14ac:dyDescent="0.45">
      <c r="A235" s="1" t="s">
        <v>401</v>
      </c>
      <c r="B235" t="s">
        <v>65</v>
      </c>
      <c r="C235" t="s">
        <v>4</v>
      </c>
      <c r="D235" t="s">
        <v>400</v>
      </c>
      <c r="E235" s="2">
        <v>0.98</v>
      </c>
    </row>
    <row r="236" spans="1:5" x14ac:dyDescent="0.45">
      <c r="A236" s="1" t="s">
        <v>402</v>
      </c>
      <c r="B236" t="s">
        <v>62</v>
      </c>
      <c r="C236" t="s">
        <v>4</v>
      </c>
      <c r="D236" t="s">
        <v>403</v>
      </c>
      <c r="E236" s="2">
        <v>7.0000000000000007E-2</v>
      </c>
    </row>
    <row r="237" spans="1:5" x14ac:dyDescent="0.45">
      <c r="A237" s="1" t="s">
        <v>404</v>
      </c>
      <c r="B237" t="s">
        <v>65</v>
      </c>
      <c r="C237" t="s">
        <v>4</v>
      </c>
      <c r="D237" t="s">
        <v>403</v>
      </c>
      <c r="E237" s="2">
        <v>0.78</v>
      </c>
    </row>
    <row r="238" spans="1:5" x14ac:dyDescent="0.45">
      <c r="A238" s="1" t="s">
        <v>405</v>
      </c>
      <c r="B238" t="s">
        <v>62</v>
      </c>
      <c r="C238" t="s">
        <v>4</v>
      </c>
      <c r="D238" t="s">
        <v>406</v>
      </c>
      <c r="E238" s="2">
        <v>0.08</v>
      </c>
    </row>
    <row r="239" spans="1:5" x14ac:dyDescent="0.45">
      <c r="A239" s="1" t="s">
        <v>407</v>
      </c>
      <c r="B239" t="s">
        <v>65</v>
      </c>
      <c r="C239" t="s">
        <v>4</v>
      </c>
      <c r="D239" t="s">
        <v>406</v>
      </c>
      <c r="E239" s="2">
        <v>1.1599999999999999</v>
      </c>
    </row>
    <row r="240" spans="1:5" x14ac:dyDescent="0.45">
      <c r="A240" s="1" t="s">
        <v>408</v>
      </c>
      <c r="B240" t="s">
        <v>62</v>
      </c>
      <c r="C240" t="s">
        <v>4</v>
      </c>
      <c r="D240" t="s">
        <v>409</v>
      </c>
      <c r="E240" s="2">
        <v>7.0000000000000007E-2</v>
      </c>
    </row>
    <row r="241" spans="1:5" x14ac:dyDescent="0.45">
      <c r="A241" s="1" t="s">
        <v>410</v>
      </c>
      <c r="B241" t="s">
        <v>65</v>
      </c>
      <c r="C241" t="s">
        <v>4</v>
      </c>
      <c r="D241" t="s">
        <v>409</v>
      </c>
      <c r="E241" s="2">
        <v>0.79</v>
      </c>
    </row>
    <row r="242" spans="1:5" x14ac:dyDescent="0.45">
      <c r="A242" s="1" t="s">
        <v>411</v>
      </c>
      <c r="B242" t="s">
        <v>62</v>
      </c>
      <c r="C242" t="s">
        <v>6</v>
      </c>
      <c r="D242" t="s">
        <v>412</v>
      </c>
      <c r="E242" s="2">
        <v>0.09</v>
      </c>
    </row>
    <row r="243" spans="1:5" x14ac:dyDescent="0.45">
      <c r="A243" s="1" t="s">
        <v>413</v>
      </c>
      <c r="B243" t="s">
        <v>65</v>
      </c>
      <c r="C243" t="s">
        <v>6</v>
      </c>
      <c r="D243" t="s">
        <v>412</v>
      </c>
      <c r="E243" s="2">
        <v>1.1599999999999999</v>
      </c>
    </row>
    <row r="244" spans="1:5" x14ac:dyDescent="0.45">
      <c r="A244" s="1" t="s">
        <v>56</v>
      </c>
      <c r="B244" t="s">
        <v>62</v>
      </c>
      <c r="C244" t="s">
        <v>6</v>
      </c>
      <c r="D244" t="s">
        <v>414</v>
      </c>
      <c r="E244" s="2">
        <v>0.28000000000000003</v>
      </c>
    </row>
    <row r="245" spans="1:5" x14ac:dyDescent="0.45">
      <c r="A245" s="1" t="s">
        <v>415</v>
      </c>
      <c r="B245" t="s">
        <v>65</v>
      </c>
      <c r="C245" t="s">
        <v>6</v>
      </c>
      <c r="D245" t="s">
        <v>414</v>
      </c>
      <c r="E245" s="2">
        <v>3.58</v>
      </c>
    </row>
    <row r="246" spans="1:5" x14ac:dyDescent="0.45">
      <c r="A246" s="1" t="s">
        <v>50</v>
      </c>
      <c r="B246" t="s">
        <v>62</v>
      </c>
      <c r="C246" t="s">
        <v>6</v>
      </c>
      <c r="D246" t="s">
        <v>416</v>
      </c>
      <c r="E246" s="2">
        <v>0.06</v>
      </c>
    </row>
    <row r="247" spans="1:5" x14ac:dyDescent="0.45">
      <c r="A247" s="1" t="s">
        <v>417</v>
      </c>
      <c r="B247" t="s">
        <v>65</v>
      </c>
      <c r="C247" t="s">
        <v>6</v>
      </c>
      <c r="D247" t="s">
        <v>416</v>
      </c>
      <c r="E247" s="2">
        <v>1.1599999999999999</v>
      </c>
    </row>
    <row r="248" spans="1:5" x14ac:dyDescent="0.45">
      <c r="A248" s="1" t="s">
        <v>418</v>
      </c>
      <c r="B248" t="s">
        <v>62</v>
      </c>
      <c r="C248" t="s">
        <v>6</v>
      </c>
      <c r="D248" t="s">
        <v>419</v>
      </c>
      <c r="E248" s="2">
        <v>0.09</v>
      </c>
    </row>
    <row r="249" spans="1:5" x14ac:dyDescent="0.45">
      <c r="A249" s="1" t="s">
        <v>420</v>
      </c>
      <c r="B249" t="s">
        <v>65</v>
      </c>
      <c r="C249" t="s">
        <v>6</v>
      </c>
      <c r="D249" t="s">
        <v>419</v>
      </c>
      <c r="E249" s="2">
        <v>1.26</v>
      </c>
    </row>
    <row r="250" spans="1:5" x14ac:dyDescent="0.45">
      <c r="A250" s="1" t="s">
        <v>421</v>
      </c>
      <c r="B250" t="s">
        <v>62</v>
      </c>
      <c r="C250" t="s">
        <v>6</v>
      </c>
      <c r="D250" t="s">
        <v>422</v>
      </c>
      <c r="E250" s="2">
        <v>7.0000000000000007E-2</v>
      </c>
    </row>
    <row r="251" spans="1:5" x14ac:dyDescent="0.45">
      <c r="A251" s="1" t="s">
        <v>423</v>
      </c>
      <c r="B251" t="s">
        <v>65</v>
      </c>
      <c r="C251" t="s">
        <v>6</v>
      </c>
      <c r="D251" t="s">
        <v>422</v>
      </c>
      <c r="E251" s="2">
        <v>1.03</v>
      </c>
    </row>
    <row r="252" spans="1:5" x14ac:dyDescent="0.45">
      <c r="A252" s="1" t="s">
        <v>424</v>
      </c>
      <c r="B252" t="s">
        <v>62</v>
      </c>
      <c r="C252" t="s">
        <v>6</v>
      </c>
      <c r="D252" t="s">
        <v>425</v>
      </c>
      <c r="E252" s="2">
        <v>0.17</v>
      </c>
    </row>
    <row r="253" spans="1:5" x14ac:dyDescent="0.45">
      <c r="A253" s="1" t="s">
        <v>426</v>
      </c>
      <c r="B253" t="s">
        <v>65</v>
      </c>
      <c r="C253" t="s">
        <v>6</v>
      </c>
      <c r="D253" t="s">
        <v>425</v>
      </c>
      <c r="E253" s="2">
        <v>1.1299999999999999</v>
      </c>
    </row>
    <row r="254" spans="1:5" x14ac:dyDescent="0.45">
      <c r="A254" s="1" t="s">
        <v>427</v>
      </c>
      <c r="B254" t="s">
        <v>62</v>
      </c>
      <c r="C254" t="s">
        <v>6</v>
      </c>
      <c r="D254" t="s">
        <v>428</v>
      </c>
      <c r="E254" s="2">
        <v>0.4</v>
      </c>
    </row>
    <row r="255" spans="1:5" x14ac:dyDescent="0.45">
      <c r="A255" s="1" t="s">
        <v>429</v>
      </c>
      <c r="B255" t="s">
        <v>65</v>
      </c>
      <c r="C255" t="s">
        <v>6</v>
      </c>
      <c r="D255" t="s">
        <v>428</v>
      </c>
      <c r="E255" s="2">
        <v>3.21</v>
      </c>
    </row>
    <row r="256" spans="1:5" x14ac:dyDescent="0.45">
      <c r="A256" s="1" t="s">
        <v>430</v>
      </c>
      <c r="B256" t="s">
        <v>62</v>
      </c>
      <c r="C256" t="s">
        <v>6</v>
      </c>
      <c r="D256" t="s">
        <v>431</v>
      </c>
      <c r="E256" s="2">
        <v>0.05</v>
      </c>
    </row>
    <row r="257" spans="1:5" x14ac:dyDescent="0.45">
      <c r="A257" s="1" t="s">
        <v>432</v>
      </c>
      <c r="B257" t="s">
        <v>65</v>
      </c>
      <c r="C257" t="s">
        <v>6</v>
      </c>
      <c r="D257" t="s">
        <v>431</v>
      </c>
      <c r="E257" s="2">
        <v>0.81</v>
      </c>
    </row>
    <row r="258" spans="1:5" x14ac:dyDescent="0.45">
      <c r="A258" s="1" t="s">
        <v>51</v>
      </c>
      <c r="B258" t="s">
        <v>62</v>
      </c>
      <c r="C258" t="s">
        <v>6</v>
      </c>
      <c r="D258" t="s">
        <v>433</v>
      </c>
      <c r="E258" s="2">
        <v>0.05</v>
      </c>
    </row>
    <row r="259" spans="1:5" x14ac:dyDescent="0.45">
      <c r="A259" s="1" t="s">
        <v>434</v>
      </c>
      <c r="B259" t="s">
        <v>65</v>
      </c>
      <c r="C259" t="s">
        <v>6</v>
      </c>
      <c r="D259" t="s">
        <v>433</v>
      </c>
      <c r="E259" s="2">
        <v>0.65</v>
      </c>
    </row>
    <row r="260" spans="1:5" x14ac:dyDescent="0.45">
      <c r="A260" s="1" t="s">
        <v>435</v>
      </c>
      <c r="B260" t="s">
        <v>62</v>
      </c>
      <c r="C260" t="s">
        <v>4</v>
      </c>
      <c r="D260" t="s">
        <v>436</v>
      </c>
      <c r="E260" s="2">
        <v>0.08</v>
      </c>
    </row>
    <row r="261" spans="1:5" x14ac:dyDescent="0.45">
      <c r="A261" s="1" t="s">
        <v>437</v>
      </c>
      <c r="B261" t="s">
        <v>65</v>
      </c>
      <c r="C261" t="s">
        <v>4</v>
      </c>
      <c r="D261" t="s">
        <v>436</v>
      </c>
      <c r="E261" s="2">
        <v>0.71</v>
      </c>
    </row>
    <row r="262" spans="1:5" x14ac:dyDescent="0.45">
      <c r="A262" s="1" t="s">
        <v>438</v>
      </c>
      <c r="B262" t="s">
        <v>62</v>
      </c>
      <c r="C262" t="s">
        <v>6</v>
      </c>
      <c r="D262" t="s">
        <v>439</v>
      </c>
      <c r="E262" s="2">
        <v>0.06</v>
      </c>
    </row>
    <row r="263" spans="1:5" x14ac:dyDescent="0.45">
      <c r="A263" s="1" t="s">
        <v>440</v>
      </c>
      <c r="B263" t="s">
        <v>65</v>
      </c>
      <c r="C263" t="s">
        <v>6</v>
      </c>
      <c r="D263" t="s">
        <v>439</v>
      </c>
      <c r="E263" s="2">
        <v>1.84</v>
      </c>
    </row>
    <row r="264" spans="1:5" x14ac:dyDescent="0.45">
      <c r="A264" s="1" t="s">
        <v>441</v>
      </c>
      <c r="B264" t="s">
        <v>62</v>
      </c>
      <c r="C264" t="s">
        <v>4</v>
      </c>
      <c r="D264" t="s">
        <v>442</v>
      </c>
      <c r="E264" s="2">
        <v>0.04</v>
      </c>
    </row>
    <row r="265" spans="1:5" x14ac:dyDescent="0.45">
      <c r="A265" s="1" t="s">
        <v>443</v>
      </c>
      <c r="B265" t="s">
        <v>65</v>
      </c>
      <c r="C265" t="s">
        <v>4</v>
      </c>
      <c r="D265" t="s">
        <v>442</v>
      </c>
      <c r="E265" s="2">
        <v>0.68</v>
      </c>
    </row>
    <row r="266" spans="1:5" x14ac:dyDescent="0.45">
      <c r="A266" s="1" t="s">
        <v>444</v>
      </c>
      <c r="B266" t="s">
        <v>62</v>
      </c>
      <c r="C266" t="s">
        <v>6</v>
      </c>
      <c r="D266" t="s">
        <v>445</v>
      </c>
      <c r="E266" s="2">
        <v>0.06</v>
      </c>
    </row>
    <row r="267" spans="1:5" x14ac:dyDescent="0.45">
      <c r="A267" s="1" t="s">
        <v>446</v>
      </c>
      <c r="B267" t="s">
        <v>65</v>
      </c>
      <c r="C267" t="s">
        <v>6</v>
      </c>
      <c r="D267" t="s">
        <v>445</v>
      </c>
      <c r="E267" s="2">
        <v>0.68</v>
      </c>
    </row>
    <row r="268" spans="1:5" x14ac:dyDescent="0.45">
      <c r="A268" s="1" t="s">
        <v>447</v>
      </c>
      <c r="B268" t="s">
        <v>62</v>
      </c>
      <c r="C268" t="s">
        <v>6</v>
      </c>
      <c r="D268" t="s">
        <v>448</v>
      </c>
      <c r="E268" s="2">
        <v>0.06</v>
      </c>
    </row>
    <row r="269" spans="1:5" x14ac:dyDescent="0.45">
      <c r="A269" s="1" t="s">
        <v>449</v>
      </c>
      <c r="B269" t="s">
        <v>65</v>
      </c>
      <c r="C269" t="s">
        <v>6</v>
      </c>
      <c r="D269" t="s">
        <v>448</v>
      </c>
      <c r="E269" s="2">
        <v>0.78</v>
      </c>
    </row>
    <row r="270" spans="1:5" x14ac:dyDescent="0.45">
      <c r="A270" s="1" t="s">
        <v>450</v>
      </c>
      <c r="B270" t="s">
        <v>62</v>
      </c>
      <c r="C270" t="s">
        <v>6</v>
      </c>
      <c r="D270" t="s">
        <v>451</v>
      </c>
      <c r="E270" s="2">
        <v>0.06</v>
      </c>
    </row>
    <row r="271" spans="1:5" x14ac:dyDescent="0.45">
      <c r="A271" s="1" t="s">
        <v>452</v>
      </c>
      <c r="B271" t="s">
        <v>65</v>
      </c>
      <c r="C271" t="s">
        <v>6</v>
      </c>
      <c r="D271" t="s">
        <v>451</v>
      </c>
      <c r="E271" s="2">
        <v>0.87</v>
      </c>
    </row>
    <row r="272" spans="1:5" x14ac:dyDescent="0.45">
      <c r="A272" s="1" t="s">
        <v>453</v>
      </c>
      <c r="B272" t="s">
        <v>62</v>
      </c>
      <c r="C272" t="s">
        <v>4</v>
      </c>
      <c r="D272" t="s">
        <v>454</v>
      </c>
      <c r="E272" s="2">
        <v>0.09</v>
      </c>
    </row>
    <row r="273" spans="1:5" x14ac:dyDescent="0.45">
      <c r="A273" s="1" t="s">
        <v>455</v>
      </c>
      <c r="B273" t="s">
        <v>65</v>
      </c>
      <c r="C273" t="s">
        <v>4</v>
      </c>
      <c r="D273" t="s">
        <v>454</v>
      </c>
      <c r="E273" s="2">
        <v>0.62</v>
      </c>
    </row>
    <row r="274" spans="1:5" x14ac:dyDescent="0.45">
      <c r="A274" s="1" t="s">
        <v>456</v>
      </c>
      <c r="B274" t="s">
        <v>65</v>
      </c>
      <c r="C274" t="s">
        <v>52</v>
      </c>
      <c r="D274" t="s">
        <v>457</v>
      </c>
      <c r="E274" s="2">
        <v>2.3199999999999998</v>
      </c>
    </row>
    <row r="275" spans="1:5" x14ac:dyDescent="0.45">
      <c r="A275" s="1" t="s">
        <v>458</v>
      </c>
      <c r="B275" t="s">
        <v>65</v>
      </c>
      <c r="C275" t="s">
        <v>52</v>
      </c>
      <c r="D275" t="s">
        <v>459</v>
      </c>
      <c r="E275" s="2">
        <v>0.75</v>
      </c>
    </row>
    <row r="276" spans="1:5" x14ac:dyDescent="0.45">
      <c r="A276" s="1" t="s">
        <v>53</v>
      </c>
      <c r="B276" t="s">
        <v>62</v>
      </c>
      <c r="C276" t="s">
        <v>6</v>
      </c>
      <c r="D276" t="s">
        <v>460</v>
      </c>
      <c r="E276" s="2">
        <v>0.03</v>
      </c>
    </row>
    <row r="277" spans="1:5" x14ac:dyDescent="0.45">
      <c r="A277" s="1" t="s">
        <v>461</v>
      </c>
      <c r="B277" t="s">
        <v>65</v>
      </c>
      <c r="C277" t="s">
        <v>6</v>
      </c>
      <c r="D277" t="s">
        <v>460</v>
      </c>
      <c r="E277" s="2">
        <v>0.8</v>
      </c>
    </row>
    <row r="278" spans="1:5" x14ac:dyDescent="0.45">
      <c r="A278" s="1" t="s">
        <v>462</v>
      </c>
      <c r="B278" t="s">
        <v>65</v>
      </c>
      <c r="C278" t="s">
        <v>52</v>
      </c>
      <c r="D278" t="s">
        <v>463</v>
      </c>
      <c r="E278" s="2">
        <v>3.27</v>
      </c>
    </row>
    <row r="279" spans="1:5" x14ac:dyDescent="0.45">
      <c r="A279" s="1" t="s">
        <v>464</v>
      </c>
      <c r="B279" t="s">
        <v>62</v>
      </c>
      <c r="C279" t="s">
        <v>6</v>
      </c>
      <c r="D279" t="s">
        <v>465</v>
      </c>
      <c r="E279" s="2">
        <v>0.1</v>
      </c>
    </row>
    <row r="280" spans="1:5" x14ac:dyDescent="0.45">
      <c r="A280" s="1" t="s">
        <v>466</v>
      </c>
      <c r="B280" t="s">
        <v>65</v>
      </c>
      <c r="C280" t="s">
        <v>6</v>
      </c>
      <c r="D280" t="s">
        <v>465</v>
      </c>
      <c r="E280" s="2">
        <v>0.99</v>
      </c>
    </row>
    <row r="281" spans="1:5" x14ac:dyDescent="0.45">
      <c r="A281" s="1" t="s">
        <v>467</v>
      </c>
      <c r="B281" t="s">
        <v>62</v>
      </c>
      <c r="C281" t="s">
        <v>6</v>
      </c>
      <c r="D281" t="s">
        <v>468</v>
      </c>
      <c r="E281" s="2">
        <v>7.0000000000000007E-2</v>
      </c>
    </row>
    <row r="282" spans="1:5" x14ac:dyDescent="0.45">
      <c r="A282" s="1" t="s">
        <v>469</v>
      </c>
      <c r="B282" t="s">
        <v>65</v>
      </c>
      <c r="C282" t="s">
        <v>6</v>
      </c>
      <c r="D282" t="s">
        <v>468</v>
      </c>
      <c r="E282" s="2">
        <v>0.61</v>
      </c>
    </row>
    <row r="283" spans="1:5" x14ac:dyDescent="0.45">
      <c r="A283" s="1" t="s">
        <v>470</v>
      </c>
      <c r="B283" t="s">
        <v>62</v>
      </c>
      <c r="C283" t="s">
        <v>4</v>
      </c>
      <c r="D283" t="s">
        <v>471</v>
      </c>
      <c r="E283" s="2">
        <v>0.1</v>
      </c>
    </row>
    <row r="284" spans="1:5" x14ac:dyDescent="0.45">
      <c r="A284" s="1" t="s">
        <v>472</v>
      </c>
      <c r="B284" t="s">
        <v>65</v>
      </c>
      <c r="C284" t="s">
        <v>4</v>
      </c>
      <c r="D284" t="s">
        <v>471</v>
      </c>
      <c r="E284" s="2">
        <v>1.35</v>
      </c>
    </row>
    <row r="285" spans="1:5" x14ac:dyDescent="0.45">
      <c r="A285" s="1" t="s">
        <v>473</v>
      </c>
      <c r="B285" t="s">
        <v>62</v>
      </c>
      <c r="C285" t="s">
        <v>4</v>
      </c>
      <c r="D285" t="s">
        <v>474</v>
      </c>
      <c r="E285" s="2">
        <v>0.1</v>
      </c>
    </row>
    <row r="286" spans="1:5" x14ac:dyDescent="0.45">
      <c r="A286" s="1" t="s">
        <v>475</v>
      </c>
      <c r="B286" t="s">
        <v>65</v>
      </c>
      <c r="C286" t="s">
        <v>4</v>
      </c>
      <c r="D286" t="s">
        <v>474</v>
      </c>
      <c r="E286" s="2">
        <v>1.26</v>
      </c>
    </row>
    <row r="287" spans="1:5" x14ac:dyDescent="0.45">
      <c r="A287" s="1" t="s">
        <v>476</v>
      </c>
      <c r="B287" t="s">
        <v>62</v>
      </c>
      <c r="C287" t="s">
        <v>4</v>
      </c>
      <c r="D287" t="s">
        <v>477</v>
      </c>
      <c r="E287" s="2">
        <v>0.08</v>
      </c>
    </row>
    <row r="288" spans="1:5" x14ac:dyDescent="0.45">
      <c r="A288" s="1" t="s">
        <v>478</v>
      </c>
      <c r="B288" t="s">
        <v>65</v>
      </c>
      <c r="C288" t="s">
        <v>4</v>
      </c>
      <c r="D288" t="s">
        <v>477</v>
      </c>
      <c r="E288" s="2">
        <v>0.63</v>
      </c>
    </row>
    <row r="289" spans="1:5" x14ac:dyDescent="0.45">
      <c r="A289" s="1" t="s">
        <v>479</v>
      </c>
      <c r="B289" t="s">
        <v>62</v>
      </c>
      <c r="C289" t="s">
        <v>4</v>
      </c>
      <c r="D289" t="s">
        <v>480</v>
      </c>
      <c r="E289" s="2">
        <v>0.08</v>
      </c>
    </row>
    <row r="290" spans="1:5" x14ac:dyDescent="0.45">
      <c r="A290" s="1" t="s">
        <v>481</v>
      </c>
      <c r="B290" t="s">
        <v>65</v>
      </c>
      <c r="C290" t="s">
        <v>4</v>
      </c>
      <c r="D290" t="s">
        <v>480</v>
      </c>
      <c r="E290" s="2">
        <v>1</v>
      </c>
    </row>
    <row r="291" spans="1:5" x14ac:dyDescent="0.45">
      <c r="A291" s="1" t="s">
        <v>57</v>
      </c>
      <c r="B291" t="s">
        <v>62</v>
      </c>
      <c r="C291" t="s">
        <v>6</v>
      </c>
      <c r="D291" t="s">
        <v>482</v>
      </c>
      <c r="E291" s="2">
        <v>7.0000000000000007E-2</v>
      </c>
    </row>
    <row r="292" spans="1:5" x14ac:dyDescent="0.45">
      <c r="A292" s="1" t="s">
        <v>483</v>
      </c>
      <c r="B292" t="s">
        <v>65</v>
      </c>
      <c r="C292" t="s">
        <v>6</v>
      </c>
      <c r="D292" t="s">
        <v>482</v>
      </c>
      <c r="E292" s="2">
        <v>1.04</v>
      </c>
    </row>
    <row r="293" spans="1:5" x14ac:dyDescent="0.45">
      <c r="A293" s="1" t="s">
        <v>484</v>
      </c>
      <c r="B293" t="s">
        <v>62</v>
      </c>
      <c r="C293" t="s">
        <v>4</v>
      </c>
      <c r="D293" t="s">
        <v>485</v>
      </c>
      <c r="E293" s="2">
        <v>0.13</v>
      </c>
    </row>
    <row r="294" spans="1:5" x14ac:dyDescent="0.45">
      <c r="A294" s="1" t="s">
        <v>486</v>
      </c>
      <c r="B294" t="s">
        <v>65</v>
      </c>
      <c r="C294" t="s">
        <v>4</v>
      </c>
      <c r="D294" t="s">
        <v>485</v>
      </c>
      <c r="E294" s="2">
        <v>0.57999999999999996</v>
      </c>
    </row>
    <row r="295" spans="1:5" x14ac:dyDescent="0.45">
      <c r="A295" s="1" t="s">
        <v>55</v>
      </c>
      <c r="B295" t="s">
        <v>65</v>
      </c>
      <c r="C295" t="s">
        <v>52</v>
      </c>
      <c r="D295" t="s">
        <v>487</v>
      </c>
      <c r="E295" s="2">
        <v>0.46</v>
      </c>
    </row>
    <row r="296" spans="1:5" x14ac:dyDescent="0.45">
      <c r="A296" s="1" t="s">
        <v>488</v>
      </c>
      <c r="B296" t="s">
        <v>65</v>
      </c>
      <c r="C296" t="s">
        <v>52</v>
      </c>
      <c r="D296" t="s">
        <v>489</v>
      </c>
      <c r="E296" s="2">
        <v>0.85</v>
      </c>
    </row>
    <row r="297" spans="1:5" x14ac:dyDescent="0.45">
      <c r="A297" s="1" t="s">
        <v>490</v>
      </c>
      <c r="B297" t="s">
        <v>62</v>
      </c>
      <c r="C297" t="s">
        <v>6</v>
      </c>
      <c r="D297" t="s">
        <v>491</v>
      </c>
      <c r="E297" s="2">
        <v>7.0000000000000007E-2</v>
      </c>
    </row>
    <row r="298" spans="1:5" x14ac:dyDescent="0.45">
      <c r="A298" s="1" t="s">
        <v>492</v>
      </c>
      <c r="B298" t="s">
        <v>65</v>
      </c>
      <c r="C298" t="s">
        <v>6</v>
      </c>
      <c r="D298" t="s">
        <v>491</v>
      </c>
      <c r="E298" s="2">
        <v>0.64</v>
      </c>
    </row>
    <row r="299" spans="1:5" x14ac:dyDescent="0.45">
      <c r="A299" s="1" t="s">
        <v>493</v>
      </c>
      <c r="B299" t="s">
        <v>65</v>
      </c>
      <c r="C299" t="s">
        <v>52</v>
      </c>
      <c r="D299" t="s">
        <v>494</v>
      </c>
      <c r="E299" s="2">
        <v>0.91</v>
      </c>
    </row>
    <row r="300" spans="1:5" x14ac:dyDescent="0.45">
      <c r="A300" s="1" t="s">
        <v>495</v>
      </c>
      <c r="B300" t="s">
        <v>65</v>
      </c>
      <c r="C300" t="s">
        <v>5</v>
      </c>
      <c r="D300" t="s">
        <v>496</v>
      </c>
      <c r="E300" s="2">
        <v>1.46</v>
      </c>
    </row>
    <row r="301" spans="1:5" x14ac:dyDescent="0.45">
      <c r="A301" s="1" t="s">
        <v>497</v>
      </c>
      <c r="B301" t="s">
        <v>65</v>
      </c>
      <c r="C301" t="s">
        <v>5</v>
      </c>
      <c r="D301" t="s">
        <v>498</v>
      </c>
      <c r="E301" s="2">
        <v>1.4</v>
      </c>
    </row>
    <row r="302" spans="1:5" x14ac:dyDescent="0.45">
      <c r="A302" s="1" t="s">
        <v>499</v>
      </c>
      <c r="B302" t="s">
        <v>65</v>
      </c>
      <c r="C302" t="s">
        <v>5</v>
      </c>
      <c r="D302" t="s">
        <v>500</v>
      </c>
      <c r="E302" s="2">
        <v>1.29</v>
      </c>
    </row>
    <row r="303" spans="1:5" x14ac:dyDescent="0.45">
      <c r="A303" s="1" t="s">
        <v>501</v>
      </c>
      <c r="B303" t="s">
        <v>65</v>
      </c>
      <c r="C303" t="s">
        <v>5</v>
      </c>
      <c r="D303" t="s">
        <v>502</v>
      </c>
      <c r="E303" s="2">
        <v>1.36</v>
      </c>
    </row>
    <row r="304" spans="1:5" x14ac:dyDescent="0.45">
      <c r="A304" s="1" t="s">
        <v>503</v>
      </c>
      <c r="B304" t="s">
        <v>65</v>
      </c>
      <c r="C304" t="s">
        <v>5</v>
      </c>
      <c r="D304" t="s">
        <v>504</v>
      </c>
      <c r="E304" s="2">
        <v>5.89</v>
      </c>
    </row>
    <row r="305" spans="1:5" x14ac:dyDescent="0.45">
      <c r="A305" s="1" t="s">
        <v>505</v>
      </c>
      <c r="B305" t="s">
        <v>65</v>
      </c>
      <c r="C305" t="s">
        <v>5</v>
      </c>
      <c r="D305" t="s">
        <v>506</v>
      </c>
      <c r="E305" s="2">
        <v>3.56</v>
      </c>
    </row>
    <row r="306" spans="1:5" x14ac:dyDescent="0.45">
      <c r="A306" s="1" t="s">
        <v>507</v>
      </c>
      <c r="B306" t="s">
        <v>65</v>
      </c>
      <c r="C306" t="s">
        <v>5</v>
      </c>
      <c r="D306" t="s">
        <v>508</v>
      </c>
      <c r="E306" s="2">
        <v>1.0900000000000001</v>
      </c>
    </row>
    <row r="307" spans="1:5" x14ac:dyDescent="0.45">
      <c r="A307" s="1" t="s">
        <v>509</v>
      </c>
      <c r="B307" t="s">
        <v>65</v>
      </c>
      <c r="C307" t="s">
        <v>5</v>
      </c>
      <c r="D307" t="s">
        <v>510</v>
      </c>
      <c r="E307" s="2">
        <v>1.66</v>
      </c>
    </row>
    <row r="308" spans="1:5" x14ac:dyDescent="0.45">
      <c r="A308" s="1" t="s">
        <v>511</v>
      </c>
      <c r="B308" t="s">
        <v>65</v>
      </c>
      <c r="C308" t="s">
        <v>5</v>
      </c>
      <c r="D308" t="s">
        <v>512</v>
      </c>
      <c r="E308" s="2">
        <v>2.98</v>
      </c>
    </row>
    <row r="309" spans="1:5" x14ac:dyDescent="0.45">
      <c r="A309" s="1" t="s">
        <v>513</v>
      </c>
      <c r="B309" t="s">
        <v>65</v>
      </c>
      <c r="C309" t="s">
        <v>5</v>
      </c>
      <c r="D309" t="s">
        <v>514</v>
      </c>
      <c r="E309" s="2">
        <v>1.26</v>
      </c>
    </row>
    <row r="310" spans="1:5" x14ac:dyDescent="0.45">
      <c r="A310" s="1" t="s">
        <v>54</v>
      </c>
      <c r="B310" t="s">
        <v>65</v>
      </c>
      <c r="C310" t="s">
        <v>5</v>
      </c>
      <c r="D310" t="s">
        <v>515</v>
      </c>
      <c r="E310" s="2">
        <v>2.86</v>
      </c>
    </row>
    <row r="311" spans="1:5" x14ac:dyDescent="0.45">
      <c r="A311" s="1" t="s">
        <v>516</v>
      </c>
      <c r="B311" t="s">
        <v>65</v>
      </c>
      <c r="C311" t="s">
        <v>5</v>
      </c>
      <c r="D311" t="s">
        <v>517</v>
      </c>
      <c r="E311" s="2">
        <v>0.8</v>
      </c>
    </row>
    <row r="312" spans="1:5" x14ac:dyDescent="0.45">
      <c r="A312" s="1" t="s">
        <v>518</v>
      </c>
      <c r="B312" t="s">
        <v>65</v>
      </c>
      <c r="C312" t="s">
        <v>33</v>
      </c>
      <c r="D312" t="s">
        <v>519</v>
      </c>
      <c r="E312" s="2">
        <v>370.58</v>
      </c>
    </row>
    <row r="313" spans="1:5" x14ac:dyDescent="0.45">
      <c r="A313" s="1" t="s">
        <v>520</v>
      </c>
      <c r="B313" t="s">
        <v>65</v>
      </c>
      <c r="C313" t="s">
        <v>33</v>
      </c>
      <c r="D313" t="s">
        <v>521</v>
      </c>
      <c r="E313" s="2">
        <v>35.76</v>
      </c>
    </row>
    <row r="314" spans="1:5" x14ac:dyDescent="0.45">
      <c r="A314" s="1" t="s">
        <v>522</v>
      </c>
      <c r="B314" t="s">
        <v>65</v>
      </c>
      <c r="C314" t="s">
        <v>33</v>
      </c>
      <c r="D314" t="s">
        <v>523</v>
      </c>
      <c r="E314" s="2">
        <v>313.54000000000002</v>
      </c>
    </row>
    <row r="315" spans="1:5" x14ac:dyDescent="0.45">
      <c r="A315" s="1" t="s">
        <v>524</v>
      </c>
      <c r="B315" t="s">
        <v>65</v>
      </c>
      <c r="C315" t="s">
        <v>33</v>
      </c>
      <c r="D315" t="s">
        <v>525</v>
      </c>
      <c r="E315" s="2">
        <v>199.07</v>
      </c>
    </row>
    <row r="316" spans="1:5" x14ac:dyDescent="0.45">
      <c r="A316" s="1" t="s">
        <v>526</v>
      </c>
      <c r="B316" t="s">
        <v>65</v>
      </c>
      <c r="C316" t="s">
        <v>33</v>
      </c>
      <c r="D316" t="s">
        <v>527</v>
      </c>
      <c r="E316" s="2">
        <v>28.61</v>
      </c>
    </row>
    <row r="317" spans="1:5" x14ac:dyDescent="0.45">
      <c r="A317" s="1" t="s">
        <v>528</v>
      </c>
      <c r="B317" t="s">
        <v>65</v>
      </c>
      <c r="C317" t="s">
        <v>33</v>
      </c>
      <c r="D317" t="s">
        <v>529</v>
      </c>
      <c r="E317" s="2">
        <v>306.91000000000003</v>
      </c>
    </row>
    <row r="318" spans="1:5" x14ac:dyDescent="0.45">
      <c r="A318" s="1" t="s">
        <v>530</v>
      </c>
      <c r="B318" t="s">
        <v>65</v>
      </c>
      <c r="C318" t="s">
        <v>33</v>
      </c>
      <c r="D318" t="s">
        <v>531</v>
      </c>
      <c r="E318" s="2">
        <v>318.33</v>
      </c>
    </row>
    <row r="319" spans="1:5" x14ac:dyDescent="0.45">
      <c r="A319" s="1" t="s">
        <v>532</v>
      </c>
      <c r="B319" t="s">
        <v>65</v>
      </c>
      <c r="C319" t="s">
        <v>33</v>
      </c>
      <c r="D319" t="s">
        <v>533</v>
      </c>
      <c r="E319" s="2">
        <v>88.05</v>
      </c>
    </row>
    <row r="320" spans="1:5" x14ac:dyDescent="0.45">
      <c r="A320" s="1" t="s">
        <v>534</v>
      </c>
      <c r="B320" t="s">
        <v>65</v>
      </c>
      <c r="C320" t="s">
        <v>33</v>
      </c>
      <c r="D320" t="s">
        <v>535</v>
      </c>
      <c r="E320" s="2">
        <v>22.83</v>
      </c>
    </row>
    <row r="321" spans="1:5" x14ac:dyDescent="0.45">
      <c r="A321" s="1" t="s">
        <v>536</v>
      </c>
      <c r="B321" t="s">
        <v>65</v>
      </c>
      <c r="C321" t="s">
        <v>33</v>
      </c>
      <c r="D321" t="s">
        <v>537</v>
      </c>
      <c r="E321" s="2">
        <v>260.44</v>
      </c>
    </row>
    <row r="322" spans="1:5" x14ac:dyDescent="0.45">
      <c r="A322" s="1" t="s">
        <v>538</v>
      </c>
      <c r="B322" t="s">
        <v>65</v>
      </c>
      <c r="C322" t="s">
        <v>33</v>
      </c>
      <c r="D322" t="s">
        <v>539</v>
      </c>
      <c r="E322" s="2">
        <v>55.84</v>
      </c>
    </row>
    <row r="323" spans="1:5" x14ac:dyDescent="0.45">
      <c r="A323" s="1" t="s">
        <v>540</v>
      </c>
      <c r="B323" t="s">
        <v>65</v>
      </c>
      <c r="C323" t="s">
        <v>33</v>
      </c>
      <c r="D323" t="s">
        <v>541</v>
      </c>
      <c r="E323" s="2">
        <v>390.69</v>
      </c>
    </row>
    <row r="324" spans="1:5" x14ac:dyDescent="0.45">
      <c r="A324" s="1" t="s">
        <v>542</v>
      </c>
      <c r="B324" t="s">
        <v>65</v>
      </c>
      <c r="C324" t="s">
        <v>33</v>
      </c>
      <c r="D324" t="s">
        <v>543</v>
      </c>
      <c r="E324" s="2">
        <v>519.71</v>
      </c>
    </row>
    <row r="325" spans="1:5" x14ac:dyDescent="0.45">
      <c r="A325" s="1" t="s">
        <v>544</v>
      </c>
      <c r="B325" t="s">
        <v>65</v>
      </c>
      <c r="C325" t="s">
        <v>33</v>
      </c>
      <c r="D325" t="s">
        <v>545</v>
      </c>
      <c r="E325" s="2">
        <v>57.31</v>
      </c>
    </row>
    <row r="326" spans="1:5" x14ac:dyDescent="0.45">
      <c r="A326" s="1" t="s">
        <v>546</v>
      </c>
      <c r="B326" t="s">
        <v>65</v>
      </c>
      <c r="C326" t="s">
        <v>33</v>
      </c>
      <c r="D326" t="s">
        <v>547</v>
      </c>
      <c r="E326" s="2">
        <v>48.82</v>
      </c>
    </row>
    <row r="327" spans="1:5" x14ac:dyDescent="0.45">
      <c r="A327" s="1" t="s">
        <v>548</v>
      </c>
      <c r="B327" t="s">
        <v>65</v>
      </c>
      <c r="C327" t="s">
        <v>33</v>
      </c>
      <c r="D327" t="s">
        <v>549</v>
      </c>
      <c r="E327" s="2">
        <v>39.74</v>
      </c>
    </row>
    <row r="328" spans="1:5" x14ac:dyDescent="0.45">
      <c r="A328" s="1" t="s">
        <v>550</v>
      </c>
      <c r="B328" t="s">
        <v>65</v>
      </c>
      <c r="C328" t="s">
        <v>33</v>
      </c>
      <c r="D328" t="s">
        <v>551</v>
      </c>
      <c r="E328" s="2">
        <v>27.03</v>
      </c>
    </row>
    <row r="329" spans="1:5" x14ac:dyDescent="0.45">
      <c r="A329" s="1" t="s">
        <v>552</v>
      </c>
      <c r="B329" t="s">
        <v>65</v>
      </c>
      <c r="C329" t="s">
        <v>33</v>
      </c>
      <c r="D329" t="s">
        <v>553</v>
      </c>
      <c r="E329" s="2">
        <v>1589</v>
      </c>
    </row>
    <row r="330" spans="1:5" x14ac:dyDescent="0.45">
      <c r="A330" s="1" t="s">
        <v>554</v>
      </c>
      <c r="B330" t="s">
        <v>65</v>
      </c>
      <c r="C330" t="s">
        <v>33</v>
      </c>
      <c r="D330" t="s">
        <v>555</v>
      </c>
      <c r="E330" s="2">
        <v>172.99</v>
      </c>
    </row>
    <row r="331" spans="1:5" x14ac:dyDescent="0.45">
      <c r="A331" s="1" t="s">
        <v>556</v>
      </c>
      <c r="B331" t="s">
        <v>65</v>
      </c>
      <c r="C331" t="s">
        <v>33</v>
      </c>
      <c r="D331" t="s">
        <v>557</v>
      </c>
      <c r="E331" s="2">
        <v>36.479999999999997</v>
      </c>
    </row>
    <row r="332" spans="1:5" x14ac:dyDescent="0.45">
      <c r="A332" s="1" t="s">
        <v>558</v>
      </c>
      <c r="B332" t="s">
        <v>65</v>
      </c>
      <c r="C332" t="s">
        <v>33</v>
      </c>
      <c r="D332" t="s">
        <v>559</v>
      </c>
      <c r="E332" s="2">
        <v>69.63</v>
      </c>
    </row>
    <row r="333" spans="1:5" x14ac:dyDescent="0.45">
      <c r="A333" s="1" t="s">
        <v>560</v>
      </c>
      <c r="B333" t="s">
        <v>65</v>
      </c>
      <c r="C333" t="s">
        <v>33</v>
      </c>
      <c r="D333" t="s">
        <v>561</v>
      </c>
      <c r="E333" s="2">
        <v>143.01</v>
      </c>
    </row>
    <row r="334" spans="1:5" x14ac:dyDescent="0.45">
      <c r="A334" s="1" t="s">
        <v>562</v>
      </c>
      <c r="B334" t="s">
        <v>65</v>
      </c>
      <c r="C334" t="s">
        <v>33</v>
      </c>
      <c r="D334" t="s">
        <v>563</v>
      </c>
      <c r="E334" s="2">
        <v>116.8</v>
      </c>
    </row>
    <row r="335" spans="1:5" x14ac:dyDescent="0.45">
      <c r="A335" s="1" t="s">
        <v>564</v>
      </c>
      <c r="B335" t="s">
        <v>65</v>
      </c>
      <c r="C335" t="s">
        <v>33</v>
      </c>
      <c r="D335" t="s">
        <v>565</v>
      </c>
      <c r="E335" s="2">
        <v>233.51</v>
      </c>
    </row>
    <row r="336" spans="1:5" x14ac:dyDescent="0.45">
      <c r="A336" s="1" t="s">
        <v>566</v>
      </c>
      <c r="B336" t="s">
        <v>65</v>
      </c>
      <c r="C336" t="s">
        <v>33</v>
      </c>
      <c r="D336" t="s">
        <v>567</v>
      </c>
      <c r="E336" s="2">
        <v>72.209999999999994</v>
      </c>
    </row>
    <row r="337" spans="1:5" x14ac:dyDescent="0.45">
      <c r="A337" s="1" t="s">
        <v>568</v>
      </c>
      <c r="B337" t="s">
        <v>65</v>
      </c>
      <c r="C337" t="s">
        <v>33</v>
      </c>
      <c r="D337" t="s">
        <v>569</v>
      </c>
      <c r="E337" s="2">
        <v>64.5</v>
      </c>
    </row>
    <row r="338" spans="1:5" x14ac:dyDescent="0.45">
      <c r="A338" s="1" t="s">
        <v>570</v>
      </c>
      <c r="B338" t="s">
        <v>65</v>
      </c>
      <c r="C338" t="s">
        <v>33</v>
      </c>
      <c r="D338" t="s">
        <v>571</v>
      </c>
      <c r="E338" s="2">
        <v>25.97</v>
      </c>
    </row>
    <row r="339" spans="1:5" x14ac:dyDescent="0.45">
      <c r="A339" s="1" t="s">
        <v>572</v>
      </c>
      <c r="B339" t="s">
        <v>65</v>
      </c>
      <c r="C339" t="s">
        <v>33</v>
      </c>
      <c r="D339" t="s">
        <v>573</v>
      </c>
      <c r="E339" s="2">
        <v>40.33</v>
      </c>
    </row>
    <row r="340" spans="1:5" x14ac:dyDescent="0.45">
      <c r="A340" s="1" t="s">
        <v>574</v>
      </c>
      <c r="B340" t="s">
        <v>65</v>
      </c>
      <c r="C340" t="s">
        <v>33</v>
      </c>
      <c r="D340" t="s">
        <v>575</v>
      </c>
      <c r="E340" s="2">
        <v>34.520000000000003</v>
      </c>
    </row>
    <row r="341" spans="1:5" x14ac:dyDescent="0.45">
      <c r="A341" s="1" t="s">
        <v>576</v>
      </c>
      <c r="B341" t="s">
        <v>65</v>
      </c>
      <c r="C341" t="s">
        <v>33</v>
      </c>
      <c r="D341" t="s">
        <v>577</v>
      </c>
      <c r="E341" s="2">
        <v>42.69</v>
      </c>
    </row>
    <row r="342" spans="1:5" x14ac:dyDescent="0.45">
      <c r="A342" s="1" t="s">
        <v>578</v>
      </c>
      <c r="B342" t="s">
        <v>65</v>
      </c>
      <c r="C342" t="s">
        <v>33</v>
      </c>
      <c r="D342" t="s">
        <v>579</v>
      </c>
      <c r="E342" s="2">
        <v>43.36</v>
      </c>
    </row>
    <row r="343" spans="1:5" x14ac:dyDescent="0.45">
      <c r="A343" s="1" t="s">
        <v>580</v>
      </c>
      <c r="B343" t="s">
        <v>65</v>
      </c>
      <c r="C343" t="s">
        <v>33</v>
      </c>
      <c r="D343" t="s">
        <v>581</v>
      </c>
      <c r="E343" s="2">
        <v>60.34</v>
      </c>
    </row>
    <row r="344" spans="1:5" x14ac:dyDescent="0.45">
      <c r="A344" s="1" t="s">
        <v>582</v>
      </c>
      <c r="B344" t="s">
        <v>65</v>
      </c>
      <c r="C344" t="s">
        <v>34</v>
      </c>
      <c r="D344" t="s">
        <v>583</v>
      </c>
      <c r="E344" s="2">
        <v>12.76</v>
      </c>
    </row>
    <row r="345" spans="1:5" x14ac:dyDescent="0.45">
      <c r="A345" s="1" t="s">
        <v>584</v>
      </c>
      <c r="B345" t="s">
        <v>65</v>
      </c>
      <c r="C345" t="s">
        <v>34</v>
      </c>
      <c r="D345" t="s">
        <v>585</v>
      </c>
      <c r="E345" s="2">
        <v>17.309999999999999</v>
      </c>
    </row>
    <row r="346" spans="1:5" x14ac:dyDescent="0.45">
      <c r="A346" s="1" t="s">
        <v>586</v>
      </c>
      <c r="B346" t="s">
        <v>65</v>
      </c>
      <c r="C346" t="s">
        <v>34</v>
      </c>
      <c r="D346" t="s">
        <v>587</v>
      </c>
      <c r="E346" s="2">
        <v>16.79</v>
      </c>
    </row>
    <row r="347" spans="1:5" x14ac:dyDescent="0.45">
      <c r="A347" s="1" t="s">
        <v>588</v>
      </c>
      <c r="B347" t="s">
        <v>65</v>
      </c>
      <c r="C347" t="s">
        <v>34</v>
      </c>
      <c r="D347" t="s">
        <v>589</v>
      </c>
      <c r="E347" s="2">
        <v>88.62</v>
      </c>
    </row>
    <row r="348" spans="1:5" ht="14.65" thickBot="1" x14ac:dyDescent="0.5">
      <c r="A348" s="5" t="s">
        <v>590</v>
      </c>
      <c r="B348" s="6" t="s">
        <v>65</v>
      </c>
      <c r="C348" s="6" t="s">
        <v>34</v>
      </c>
      <c r="D348" s="6" t="s">
        <v>591</v>
      </c>
      <c r="E348" s="16">
        <v>24.52</v>
      </c>
    </row>
    <row r="349" spans="1:5" ht="14.65" thickTop="1" x14ac:dyDescent="0.45"/>
  </sheetData>
  <autoFilter ref="A1:E227" xr:uid="{4BB43BCA-5A6F-4AB5-B908-42173B08E0ED}">
    <sortState xmlns:xlrd2="http://schemas.microsoft.com/office/spreadsheetml/2017/richdata2" ref="A2:E227">
      <sortCondition ref="D1:D227"/>
    </sortState>
  </autoFilter>
  <conditionalFormatting sqref="A1:E348">
    <cfRule type="expression" dxfId="2" priority="1">
      <formula>ISEVEN(ROW())</formula>
    </cfRule>
    <cfRule type="expression" dxfId="1" priority="2">
      <formula>ISODD(ROW())</formula>
    </cfRule>
  </conditionalFormatting>
  <conditionalFormatting sqref="H33">
    <cfRule type="cellIs" dxfId="0" priority="5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28235-BFD2-4731-8248-50182A44153A}">
  <dimension ref="D3:G103"/>
  <sheetViews>
    <sheetView topLeftCell="A3" workbookViewId="0">
      <selection activeCell="E103" sqref="E4:E103"/>
    </sheetView>
  </sheetViews>
  <sheetFormatPr defaultRowHeight="14.25" x14ac:dyDescent="0.45"/>
  <sheetData>
    <row r="3" spans="4:7" x14ac:dyDescent="0.45">
      <c r="D3" t="s">
        <v>58</v>
      </c>
      <c r="E3" t="s">
        <v>0</v>
      </c>
      <c r="F3" t="s">
        <v>1</v>
      </c>
      <c r="G3" t="s">
        <v>59</v>
      </c>
    </row>
    <row r="4" spans="4:7" x14ac:dyDescent="0.45">
      <c r="D4" t="s">
        <v>61</v>
      </c>
      <c r="E4" t="s">
        <v>4</v>
      </c>
      <c r="F4" t="s">
        <v>63</v>
      </c>
      <c r="G4" s="21">
        <v>0.08</v>
      </c>
    </row>
    <row r="5" spans="4:7" x14ac:dyDescent="0.45">
      <c r="D5" t="s">
        <v>69</v>
      </c>
      <c r="E5" t="s">
        <v>6</v>
      </c>
      <c r="F5" t="s">
        <v>70</v>
      </c>
      <c r="G5" s="21">
        <v>0.14000000000000001</v>
      </c>
    </row>
    <row r="6" spans="4:7" x14ac:dyDescent="0.45">
      <c r="D6" t="s">
        <v>75</v>
      </c>
      <c r="E6" t="s">
        <v>4</v>
      </c>
      <c r="F6" t="s">
        <v>76</v>
      </c>
      <c r="G6" s="21">
        <v>0.15</v>
      </c>
    </row>
    <row r="7" spans="4:7" x14ac:dyDescent="0.45">
      <c r="D7" t="s">
        <v>81</v>
      </c>
      <c r="E7" t="s">
        <v>4</v>
      </c>
      <c r="F7" t="s">
        <v>82</v>
      </c>
      <c r="G7" s="21">
        <v>1.57</v>
      </c>
    </row>
    <row r="8" spans="4:7" x14ac:dyDescent="0.45">
      <c r="D8" t="s">
        <v>41</v>
      </c>
      <c r="E8" t="s">
        <v>3</v>
      </c>
      <c r="F8" t="s">
        <v>87</v>
      </c>
      <c r="G8" s="21">
        <v>0.28999999999999998</v>
      </c>
    </row>
    <row r="9" spans="4:7" x14ac:dyDescent="0.45">
      <c r="D9" t="s">
        <v>94</v>
      </c>
      <c r="E9" t="s">
        <v>4</v>
      </c>
      <c r="F9" t="s">
        <v>95</v>
      </c>
      <c r="G9" s="21">
        <v>7.0000000000000007E-2</v>
      </c>
    </row>
    <row r="10" spans="4:7" x14ac:dyDescent="0.45">
      <c r="D10" t="s">
        <v>100</v>
      </c>
      <c r="E10" t="s">
        <v>3</v>
      </c>
      <c r="F10" t="s">
        <v>101</v>
      </c>
      <c r="G10" s="21">
        <v>0.09</v>
      </c>
    </row>
    <row r="11" spans="4:7" x14ac:dyDescent="0.45">
      <c r="D11" t="s">
        <v>106</v>
      </c>
      <c r="E11" t="s">
        <v>4</v>
      </c>
      <c r="F11" t="s">
        <v>107</v>
      </c>
      <c r="G11" s="21">
        <v>0.1</v>
      </c>
    </row>
    <row r="12" spans="4:7" x14ac:dyDescent="0.45">
      <c r="D12" t="s">
        <v>112</v>
      </c>
      <c r="E12" t="s">
        <v>6</v>
      </c>
      <c r="F12" t="s">
        <v>113</v>
      </c>
      <c r="G12" s="21">
        <v>0.19</v>
      </c>
    </row>
    <row r="13" spans="4:7" x14ac:dyDescent="0.45">
      <c r="D13" t="s">
        <v>122</v>
      </c>
      <c r="E13" t="s">
        <v>3</v>
      </c>
      <c r="F13" t="s">
        <v>123</v>
      </c>
      <c r="G13" s="21">
        <v>0.37</v>
      </c>
    </row>
    <row r="14" spans="4:7" x14ac:dyDescent="0.45">
      <c r="D14" t="s">
        <v>130</v>
      </c>
      <c r="E14" t="s">
        <v>4</v>
      </c>
      <c r="F14" t="s">
        <v>131</v>
      </c>
      <c r="G14" s="21">
        <v>0.08</v>
      </c>
    </row>
    <row r="15" spans="4:7" x14ac:dyDescent="0.45">
      <c r="D15" t="s">
        <v>134</v>
      </c>
      <c r="E15" t="s">
        <v>6</v>
      </c>
      <c r="F15" t="s">
        <v>135</v>
      </c>
      <c r="G15" s="21">
        <v>0.13</v>
      </c>
    </row>
    <row r="16" spans="4:7" x14ac:dyDescent="0.45">
      <c r="D16" t="s">
        <v>140</v>
      </c>
      <c r="E16" t="s">
        <v>4</v>
      </c>
      <c r="F16" t="s">
        <v>141</v>
      </c>
      <c r="G16" s="21">
        <v>0.14000000000000001</v>
      </c>
    </row>
    <row r="17" spans="4:7" x14ac:dyDescent="0.45">
      <c r="D17" t="s">
        <v>144</v>
      </c>
      <c r="E17" t="s">
        <v>6</v>
      </c>
      <c r="F17" t="s">
        <v>145</v>
      </c>
      <c r="G17" s="21">
        <v>0.19</v>
      </c>
    </row>
    <row r="18" spans="4:7" x14ac:dyDescent="0.45">
      <c r="D18" t="s">
        <v>31</v>
      </c>
      <c r="E18" t="s">
        <v>4</v>
      </c>
      <c r="F18" t="s">
        <v>148</v>
      </c>
      <c r="G18" s="21">
        <v>0.12</v>
      </c>
    </row>
    <row r="19" spans="4:7" x14ac:dyDescent="0.45">
      <c r="D19" t="s">
        <v>32</v>
      </c>
      <c r="E19" t="s">
        <v>6</v>
      </c>
      <c r="F19" t="s">
        <v>151</v>
      </c>
      <c r="G19" s="21">
        <v>0.22</v>
      </c>
    </row>
    <row r="20" spans="4:7" x14ac:dyDescent="0.45">
      <c r="D20" t="s">
        <v>154</v>
      </c>
      <c r="E20" t="s">
        <v>3</v>
      </c>
      <c r="F20" t="s">
        <v>155</v>
      </c>
      <c r="G20" s="21">
        <v>0.33</v>
      </c>
    </row>
    <row r="21" spans="4:7" x14ac:dyDescent="0.45">
      <c r="D21" t="s">
        <v>160</v>
      </c>
      <c r="E21" t="s">
        <v>6</v>
      </c>
      <c r="F21" t="s">
        <v>161</v>
      </c>
      <c r="G21" s="21">
        <v>0.17</v>
      </c>
    </row>
    <row r="22" spans="4:7" x14ac:dyDescent="0.45">
      <c r="D22" t="s">
        <v>42</v>
      </c>
      <c r="E22" t="s">
        <v>3</v>
      </c>
      <c r="F22" t="s">
        <v>164</v>
      </c>
      <c r="G22" s="21">
        <v>0.49</v>
      </c>
    </row>
    <row r="23" spans="4:7" x14ac:dyDescent="0.45">
      <c r="D23" t="s">
        <v>173</v>
      </c>
      <c r="E23" t="s">
        <v>3</v>
      </c>
      <c r="F23" t="s">
        <v>174</v>
      </c>
      <c r="G23" s="21">
        <v>0.3</v>
      </c>
    </row>
    <row r="24" spans="4:7" x14ac:dyDescent="0.45">
      <c r="D24" t="s">
        <v>183</v>
      </c>
      <c r="E24" t="s">
        <v>3</v>
      </c>
      <c r="F24" t="s">
        <v>184</v>
      </c>
      <c r="G24" s="21">
        <v>0.4</v>
      </c>
    </row>
    <row r="25" spans="4:7" x14ac:dyDescent="0.45">
      <c r="D25" t="s">
        <v>189</v>
      </c>
      <c r="E25" t="s">
        <v>4</v>
      </c>
      <c r="F25" t="s">
        <v>190</v>
      </c>
      <c r="G25" s="21">
        <v>0.15</v>
      </c>
    </row>
    <row r="26" spans="4:7" x14ac:dyDescent="0.45">
      <c r="D26" t="s">
        <v>193</v>
      </c>
      <c r="E26" t="s">
        <v>4</v>
      </c>
      <c r="F26" t="s">
        <v>194</v>
      </c>
      <c r="G26" s="21">
        <v>0.23</v>
      </c>
    </row>
    <row r="27" spans="4:7" x14ac:dyDescent="0.45">
      <c r="D27" t="s">
        <v>197</v>
      </c>
      <c r="E27" t="s">
        <v>3</v>
      </c>
      <c r="F27" t="s">
        <v>198</v>
      </c>
      <c r="G27" s="21">
        <v>0.25</v>
      </c>
    </row>
    <row r="28" spans="4:7" x14ac:dyDescent="0.45">
      <c r="D28" t="s">
        <v>201</v>
      </c>
      <c r="E28" t="s">
        <v>4</v>
      </c>
      <c r="F28" t="s">
        <v>202</v>
      </c>
      <c r="G28" s="21">
        <v>0.11</v>
      </c>
    </row>
    <row r="29" spans="4:7" x14ac:dyDescent="0.45">
      <c r="D29" t="s">
        <v>205</v>
      </c>
      <c r="E29" t="s">
        <v>4</v>
      </c>
      <c r="F29" t="s">
        <v>206</v>
      </c>
      <c r="G29" s="21">
        <v>0.13</v>
      </c>
    </row>
    <row r="30" spans="4:7" x14ac:dyDescent="0.45">
      <c r="D30" t="s">
        <v>209</v>
      </c>
      <c r="E30" t="s">
        <v>3</v>
      </c>
      <c r="F30" t="s">
        <v>210</v>
      </c>
      <c r="G30" s="21">
        <v>0.41</v>
      </c>
    </row>
    <row r="31" spans="4:7" x14ac:dyDescent="0.45">
      <c r="D31" t="s">
        <v>215</v>
      </c>
      <c r="E31" t="s">
        <v>6</v>
      </c>
      <c r="F31" t="s">
        <v>216</v>
      </c>
      <c r="G31" s="21">
        <v>0.17</v>
      </c>
    </row>
    <row r="32" spans="4:7" x14ac:dyDescent="0.45">
      <c r="D32" t="s">
        <v>219</v>
      </c>
      <c r="E32" t="s">
        <v>3</v>
      </c>
      <c r="F32" t="s">
        <v>220</v>
      </c>
      <c r="G32" s="21">
        <v>0.17</v>
      </c>
    </row>
    <row r="33" spans="4:7" x14ac:dyDescent="0.45">
      <c r="D33" t="s">
        <v>43</v>
      </c>
      <c r="E33" t="s">
        <v>3</v>
      </c>
      <c r="F33" t="s">
        <v>223</v>
      </c>
      <c r="G33" s="21">
        <v>0.3</v>
      </c>
    </row>
    <row r="34" spans="4:7" x14ac:dyDescent="0.45">
      <c r="D34" t="s">
        <v>44</v>
      </c>
      <c r="E34" t="s">
        <v>3</v>
      </c>
      <c r="F34" t="s">
        <v>226</v>
      </c>
      <c r="G34" s="21">
        <v>0.15</v>
      </c>
    </row>
    <row r="35" spans="4:7" x14ac:dyDescent="0.45">
      <c r="D35" t="s">
        <v>229</v>
      </c>
      <c r="E35" t="s">
        <v>3</v>
      </c>
      <c r="F35" t="s">
        <v>230</v>
      </c>
      <c r="G35" s="21">
        <v>0.37</v>
      </c>
    </row>
    <row r="36" spans="4:7" x14ac:dyDescent="0.45">
      <c r="D36" t="s">
        <v>233</v>
      </c>
      <c r="E36" t="s">
        <v>4</v>
      </c>
      <c r="F36" t="s">
        <v>234</v>
      </c>
      <c r="G36" s="21">
        <v>0.12</v>
      </c>
    </row>
    <row r="37" spans="4:7" x14ac:dyDescent="0.45">
      <c r="D37" t="s">
        <v>237</v>
      </c>
      <c r="E37" t="s">
        <v>4</v>
      </c>
      <c r="F37" t="s">
        <v>238</v>
      </c>
      <c r="G37" s="21">
        <v>0.13</v>
      </c>
    </row>
    <row r="38" spans="4:7" x14ac:dyDescent="0.45">
      <c r="D38" t="s">
        <v>241</v>
      </c>
      <c r="E38" t="s">
        <v>3</v>
      </c>
      <c r="F38" t="s">
        <v>242</v>
      </c>
      <c r="G38" s="21">
        <v>0.22</v>
      </c>
    </row>
    <row r="39" spans="4:7" x14ac:dyDescent="0.45">
      <c r="D39" t="s">
        <v>245</v>
      </c>
      <c r="E39" t="s">
        <v>4</v>
      </c>
      <c r="F39" t="s">
        <v>246</v>
      </c>
      <c r="G39" s="21">
        <v>0.12</v>
      </c>
    </row>
    <row r="40" spans="4:7" x14ac:dyDescent="0.45">
      <c r="D40" t="s">
        <v>251</v>
      </c>
      <c r="E40" t="s">
        <v>4</v>
      </c>
      <c r="F40" t="s">
        <v>252</v>
      </c>
      <c r="G40" s="21">
        <v>0.1</v>
      </c>
    </row>
    <row r="41" spans="4:7" x14ac:dyDescent="0.45">
      <c r="D41" t="s">
        <v>255</v>
      </c>
      <c r="E41" t="s">
        <v>4</v>
      </c>
      <c r="F41" t="s">
        <v>256</v>
      </c>
      <c r="G41" s="21">
        <v>0.14000000000000001</v>
      </c>
    </row>
    <row r="42" spans="4:7" x14ac:dyDescent="0.45">
      <c r="D42" t="s">
        <v>259</v>
      </c>
      <c r="E42" t="s">
        <v>3</v>
      </c>
      <c r="F42" t="s">
        <v>260</v>
      </c>
      <c r="G42" s="21">
        <v>0.21</v>
      </c>
    </row>
    <row r="43" spans="4:7" x14ac:dyDescent="0.45">
      <c r="D43" t="s">
        <v>263</v>
      </c>
      <c r="E43" t="s">
        <v>6</v>
      </c>
      <c r="F43" t="s">
        <v>264</v>
      </c>
      <c r="G43" s="21">
        <v>0.15</v>
      </c>
    </row>
    <row r="44" spans="4:7" x14ac:dyDescent="0.45">
      <c r="D44" t="s">
        <v>46</v>
      </c>
      <c r="E44" t="s">
        <v>3</v>
      </c>
      <c r="F44" t="s">
        <v>269</v>
      </c>
      <c r="G44" s="21">
        <v>0.18</v>
      </c>
    </row>
    <row r="45" spans="4:7" x14ac:dyDescent="0.45">
      <c r="D45" t="s">
        <v>274</v>
      </c>
      <c r="E45" t="s">
        <v>3</v>
      </c>
      <c r="F45" t="s">
        <v>275</v>
      </c>
      <c r="G45" s="21">
        <v>1.1399999999999999</v>
      </c>
    </row>
    <row r="46" spans="4:7" x14ac:dyDescent="0.45">
      <c r="D46" t="s">
        <v>280</v>
      </c>
      <c r="E46" t="s">
        <v>4</v>
      </c>
      <c r="F46" t="s">
        <v>281</v>
      </c>
      <c r="G46" s="21">
        <v>0.14000000000000001</v>
      </c>
    </row>
    <row r="47" spans="4:7" x14ac:dyDescent="0.45">
      <c r="D47" t="s">
        <v>284</v>
      </c>
      <c r="E47" t="s">
        <v>4</v>
      </c>
      <c r="F47" t="s">
        <v>285</v>
      </c>
      <c r="G47" s="21">
        <v>0.13</v>
      </c>
    </row>
    <row r="48" spans="4:7" x14ac:dyDescent="0.45">
      <c r="D48" t="s">
        <v>288</v>
      </c>
      <c r="E48" t="s">
        <v>4</v>
      </c>
      <c r="F48" t="s">
        <v>289</v>
      </c>
      <c r="G48" s="21">
        <v>0.15</v>
      </c>
    </row>
    <row r="49" spans="4:7" x14ac:dyDescent="0.45">
      <c r="D49" t="s">
        <v>294</v>
      </c>
      <c r="E49" t="s">
        <v>3</v>
      </c>
      <c r="F49" t="s">
        <v>295</v>
      </c>
      <c r="G49" s="21">
        <v>0.27</v>
      </c>
    </row>
    <row r="50" spans="4:7" x14ac:dyDescent="0.45">
      <c r="D50" t="s">
        <v>298</v>
      </c>
      <c r="E50" t="s">
        <v>4</v>
      </c>
      <c r="F50" t="s">
        <v>299</v>
      </c>
      <c r="G50" s="21">
        <v>0.08</v>
      </c>
    </row>
    <row r="51" spans="4:7" x14ac:dyDescent="0.45">
      <c r="D51" t="s">
        <v>302</v>
      </c>
      <c r="E51" t="s">
        <v>6</v>
      </c>
      <c r="F51" t="s">
        <v>303</v>
      </c>
      <c r="G51" s="21">
        <v>0.13</v>
      </c>
    </row>
    <row r="52" spans="4:7" x14ac:dyDescent="0.45">
      <c r="D52" t="s">
        <v>47</v>
      </c>
      <c r="E52" t="s">
        <v>6</v>
      </c>
      <c r="F52" t="s">
        <v>306</v>
      </c>
      <c r="G52" s="21">
        <v>0.24</v>
      </c>
    </row>
    <row r="53" spans="4:7" x14ac:dyDescent="0.45">
      <c r="D53" t="s">
        <v>309</v>
      </c>
      <c r="E53" t="s">
        <v>4</v>
      </c>
      <c r="F53" t="s">
        <v>310</v>
      </c>
      <c r="G53" s="21">
        <v>0.24</v>
      </c>
    </row>
    <row r="54" spans="4:7" x14ac:dyDescent="0.45">
      <c r="D54" t="s">
        <v>313</v>
      </c>
      <c r="E54" t="s">
        <v>3</v>
      </c>
      <c r="F54" t="s">
        <v>314</v>
      </c>
      <c r="G54" s="21">
        <v>0.2</v>
      </c>
    </row>
    <row r="55" spans="4:7" x14ac:dyDescent="0.45">
      <c r="D55" t="s">
        <v>48</v>
      </c>
      <c r="E55" t="s">
        <v>4</v>
      </c>
      <c r="F55" t="s">
        <v>317</v>
      </c>
      <c r="G55" s="21">
        <v>0.14000000000000001</v>
      </c>
    </row>
    <row r="56" spans="4:7" x14ac:dyDescent="0.45">
      <c r="D56" t="s">
        <v>49</v>
      </c>
      <c r="E56" t="s">
        <v>4</v>
      </c>
      <c r="F56" t="s">
        <v>320</v>
      </c>
      <c r="G56" s="21">
        <v>0.36</v>
      </c>
    </row>
    <row r="57" spans="4:7" x14ac:dyDescent="0.45">
      <c r="D57" t="s">
        <v>325</v>
      </c>
      <c r="E57" t="s">
        <v>4</v>
      </c>
      <c r="F57" t="s">
        <v>326</v>
      </c>
      <c r="G57" s="21">
        <v>0.28000000000000003</v>
      </c>
    </row>
    <row r="58" spans="4:7" x14ac:dyDescent="0.45">
      <c r="D58" t="s">
        <v>333</v>
      </c>
      <c r="E58" t="s">
        <v>4</v>
      </c>
      <c r="F58" t="s">
        <v>334</v>
      </c>
      <c r="G58" s="21">
        <v>0.09</v>
      </c>
    </row>
    <row r="59" spans="4:7" x14ac:dyDescent="0.45">
      <c r="D59" t="s">
        <v>337</v>
      </c>
      <c r="E59" t="s">
        <v>3</v>
      </c>
      <c r="F59" t="s">
        <v>338</v>
      </c>
      <c r="G59" s="21">
        <v>0.22</v>
      </c>
    </row>
    <row r="60" spans="4:7" x14ac:dyDescent="0.45">
      <c r="D60" t="s">
        <v>341</v>
      </c>
      <c r="E60" t="s">
        <v>4</v>
      </c>
      <c r="F60" t="s">
        <v>342</v>
      </c>
      <c r="G60" s="21">
        <v>0.08</v>
      </c>
    </row>
    <row r="61" spans="4:7" x14ac:dyDescent="0.45">
      <c r="D61" t="s">
        <v>345</v>
      </c>
      <c r="E61" t="s">
        <v>3</v>
      </c>
      <c r="F61" t="s">
        <v>346</v>
      </c>
      <c r="G61" s="21">
        <v>0.18</v>
      </c>
    </row>
    <row r="62" spans="4:7" x14ac:dyDescent="0.45">
      <c r="D62" t="s">
        <v>349</v>
      </c>
      <c r="E62" t="s">
        <v>4</v>
      </c>
      <c r="F62" t="s">
        <v>350</v>
      </c>
      <c r="G62" s="21">
        <v>0.14000000000000001</v>
      </c>
    </row>
    <row r="63" spans="4:7" x14ac:dyDescent="0.45">
      <c r="D63" t="s">
        <v>355</v>
      </c>
      <c r="E63" t="s">
        <v>4</v>
      </c>
      <c r="F63" t="s">
        <v>356</v>
      </c>
      <c r="G63" s="21">
        <v>0.1</v>
      </c>
    </row>
    <row r="64" spans="4:7" x14ac:dyDescent="0.45">
      <c r="D64" t="s">
        <v>359</v>
      </c>
      <c r="E64" t="s">
        <v>4</v>
      </c>
      <c r="F64" t="s">
        <v>360</v>
      </c>
      <c r="G64" s="21">
        <v>0.13</v>
      </c>
    </row>
    <row r="65" spans="4:7" x14ac:dyDescent="0.45">
      <c r="D65" t="s">
        <v>363</v>
      </c>
      <c r="E65" t="s">
        <v>4</v>
      </c>
      <c r="F65" t="s">
        <v>364</v>
      </c>
      <c r="G65" s="21">
        <v>0.18</v>
      </c>
    </row>
    <row r="66" spans="4:7" x14ac:dyDescent="0.45">
      <c r="D66" t="s">
        <v>367</v>
      </c>
      <c r="E66" t="s">
        <v>6</v>
      </c>
      <c r="F66" t="s">
        <v>368</v>
      </c>
      <c r="G66" s="21">
        <v>0.75</v>
      </c>
    </row>
    <row r="67" spans="4:7" x14ac:dyDescent="0.45">
      <c r="D67" t="s">
        <v>371</v>
      </c>
      <c r="E67" t="s">
        <v>6</v>
      </c>
      <c r="F67" t="s">
        <v>372</v>
      </c>
      <c r="G67" s="21">
        <v>0.24</v>
      </c>
    </row>
    <row r="68" spans="4:7" x14ac:dyDescent="0.45">
      <c r="D68" t="s">
        <v>375</v>
      </c>
      <c r="E68" t="s">
        <v>4</v>
      </c>
      <c r="F68" t="s">
        <v>376</v>
      </c>
      <c r="G68" s="21">
        <v>0.14000000000000001</v>
      </c>
    </row>
    <row r="69" spans="4:7" x14ac:dyDescent="0.45">
      <c r="D69" t="s">
        <v>45</v>
      </c>
      <c r="E69" t="s">
        <v>6</v>
      </c>
      <c r="F69" t="s">
        <v>379</v>
      </c>
      <c r="G69" s="21">
        <v>0.15</v>
      </c>
    </row>
    <row r="70" spans="4:7" x14ac:dyDescent="0.45">
      <c r="D70" t="s">
        <v>382</v>
      </c>
      <c r="E70" t="s">
        <v>4</v>
      </c>
      <c r="F70" t="s">
        <v>383</v>
      </c>
      <c r="G70" s="21">
        <v>0.08</v>
      </c>
    </row>
    <row r="71" spans="4:7" x14ac:dyDescent="0.45">
      <c r="D71" t="s">
        <v>390</v>
      </c>
      <c r="E71" t="s">
        <v>4</v>
      </c>
      <c r="F71" t="s">
        <v>391</v>
      </c>
      <c r="G71" s="21">
        <v>0.24</v>
      </c>
    </row>
    <row r="72" spans="4:7" x14ac:dyDescent="0.45">
      <c r="D72" t="s">
        <v>393</v>
      </c>
      <c r="E72" t="s">
        <v>6</v>
      </c>
      <c r="F72" t="s">
        <v>394</v>
      </c>
      <c r="G72" s="21">
        <v>0.2</v>
      </c>
    </row>
    <row r="73" spans="4:7" x14ac:dyDescent="0.45">
      <c r="D73" t="s">
        <v>396</v>
      </c>
      <c r="E73" t="s">
        <v>6</v>
      </c>
      <c r="F73" t="s">
        <v>397</v>
      </c>
      <c r="G73" s="21">
        <v>0.16</v>
      </c>
    </row>
    <row r="74" spans="4:7" x14ac:dyDescent="0.45">
      <c r="D74" t="s">
        <v>399</v>
      </c>
      <c r="E74" t="s">
        <v>4</v>
      </c>
      <c r="F74" t="s">
        <v>400</v>
      </c>
      <c r="G74" s="21">
        <v>0.24</v>
      </c>
    </row>
    <row r="75" spans="4:7" x14ac:dyDescent="0.45">
      <c r="D75" t="s">
        <v>402</v>
      </c>
      <c r="E75" t="s">
        <v>4</v>
      </c>
      <c r="F75" t="s">
        <v>403</v>
      </c>
      <c r="G75" s="21">
        <v>0.24</v>
      </c>
    </row>
    <row r="76" spans="4:7" x14ac:dyDescent="0.45">
      <c r="D76" t="s">
        <v>405</v>
      </c>
      <c r="E76" t="s">
        <v>4</v>
      </c>
      <c r="F76" t="s">
        <v>406</v>
      </c>
      <c r="G76" s="21">
        <v>0.2</v>
      </c>
    </row>
    <row r="77" spans="4:7" x14ac:dyDescent="0.45">
      <c r="D77" t="s">
        <v>408</v>
      </c>
      <c r="E77" t="s">
        <v>4</v>
      </c>
      <c r="F77" t="s">
        <v>409</v>
      </c>
      <c r="G77" s="21">
        <v>0.18</v>
      </c>
    </row>
    <row r="78" spans="4:7" x14ac:dyDescent="0.45">
      <c r="D78" t="s">
        <v>411</v>
      </c>
      <c r="E78" t="s">
        <v>6</v>
      </c>
      <c r="F78" t="s">
        <v>412</v>
      </c>
      <c r="G78" s="21">
        <v>0.18</v>
      </c>
    </row>
    <row r="79" spans="4:7" x14ac:dyDescent="0.45">
      <c r="D79" t="s">
        <v>56</v>
      </c>
      <c r="E79" t="s">
        <v>6</v>
      </c>
      <c r="F79" t="s">
        <v>414</v>
      </c>
      <c r="G79" s="21">
        <v>0.42</v>
      </c>
    </row>
    <row r="80" spans="4:7" x14ac:dyDescent="0.45">
      <c r="D80" t="s">
        <v>50</v>
      </c>
      <c r="E80" t="s">
        <v>6</v>
      </c>
      <c r="F80" t="s">
        <v>416</v>
      </c>
      <c r="G80" s="21">
        <v>0.23</v>
      </c>
    </row>
    <row r="81" spans="4:7" x14ac:dyDescent="0.45">
      <c r="D81" t="s">
        <v>418</v>
      </c>
      <c r="E81" t="s">
        <v>6</v>
      </c>
      <c r="F81" t="s">
        <v>419</v>
      </c>
      <c r="G81" s="21">
        <v>0.26</v>
      </c>
    </row>
    <row r="82" spans="4:7" x14ac:dyDescent="0.45">
      <c r="D82" t="s">
        <v>421</v>
      </c>
      <c r="E82" t="s">
        <v>6</v>
      </c>
      <c r="F82" t="s">
        <v>422</v>
      </c>
      <c r="G82" s="21">
        <v>0.19</v>
      </c>
    </row>
    <row r="83" spans="4:7" x14ac:dyDescent="0.45">
      <c r="D83" t="s">
        <v>424</v>
      </c>
      <c r="E83" t="s">
        <v>6</v>
      </c>
      <c r="F83" t="s">
        <v>425</v>
      </c>
      <c r="G83" s="21">
        <v>0.26</v>
      </c>
    </row>
    <row r="84" spans="4:7" x14ac:dyDescent="0.45">
      <c r="D84" t="s">
        <v>427</v>
      </c>
      <c r="E84" t="s">
        <v>6</v>
      </c>
      <c r="F84" t="s">
        <v>428</v>
      </c>
      <c r="G84" s="21">
        <v>0.54</v>
      </c>
    </row>
    <row r="85" spans="4:7" x14ac:dyDescent="0.45">
      <c r="D85" t="s">
        <v>430</v>
      </c>
      <c r="E85" t="s">
        <v>6</v>
      </c>
      <c r="F85" t="s">
        <v>431</v>
      </c>
      <c r="G85" s="21">
        <v>0.15</v>
      </c>
    </row>
    <row r="86" spans="4:7" x14ac:dyDescent="0.45">
      <c r="D86" t="s">
        <v>51</v>
      </c>
      <c r="E86" t="s">
        <v>6</v>
      </c>
      <c r="F86" t="s">
        <v>433</v>
      </c>
      <c r="G86" s="21">
        <v>0.17</v>
      </c>
    </row>
    <row r="87" spans="4:7" x14ac:dyDescent="0.45">
      <c r="D87" t="s">
        <v>435</v>
      </c>
      <c r="E87" t="s">
        <v>4</v>
      </c>
      <c r="F87" t="s">
        <v>436</v>
      </c>
      <c r="G87" s="21">
        <v>0.17</v>
      </c>
    </row>
    <row r="88" spans="4:7" x14ac:dyDescent="0.45">
      <c r="D88" t="s">
        <v>438</v>
      </c>
      <c r="E88" t="s">
        <v>6</v>
      </c>
      <c r="F88" t="s">
        <v>439</v>
      </c>
      <c r="G88" s="21">
        <v>0.2</v>
      </c>
    </row>
    <row r="89" spans="4:7" x14ac:dyDescent="0.45">
      <c r="D89" t="s">
        <v>441</v>
      </c>
      <c r="E89" t="s">
        <v>4</v>
      </c>
      <c r="F89" t="s">
        <v>442</v>
      </c>
      <c r="G89" s="21">
        <v>0.18</v>
      </c>
    </row>
    <row r="90" spans="4:7" x14ac:dyDescent="0.45">
      <c r="D90" t="s">
        <v>444</v>
      </c>
      <c r="E90" t="s">
        <v>6</v>
      </c>
      <c r="F90" t="s">
        <v>445</v>
      </c>
      <c r="G90" s="21">
        <v>0.32</v>
      </c>
    </row>
    <row r="91" spans="4:7" x14ac:dyDescent="0.45">
      <c r="D91" t="s">
        <v>447</v>
      </c>
      <c r="E91" t="s">
        <v>6</v>
      </c>
      <c r="F91" t="s">
        <v>448</v>
      </c>
      <c r="G91" s="21">
        <v>0.16</v>
      </c>
    </row>
    <row r="92" spans="4:7" x14ac:dyDescent="0.45">
      <c r="D92" t="s">
        <v>450</v>
      </c>
      <c r="E92" t="s">
        <v>6</v>
      </c>
      <c r="F92" t="s">
        <v>451</v>
      </c>
      <c r="G92" s="21">
        <v>0.25</v>
      </c>
    </row>
    <row r="93" spans="4:7" x14ac:dyDescent="0.45">
      <c r="D93" t="s">
        <v>453</v>
      </c>
      <c r="E93" t="s">
        <v>4</v>
      </c>
      <c r="F93" t="s">
        <v>454</v>
      </c>
      <c r="G93" s="21">
        <v>0.27</v>
      </c>
    </row>
    <row r="94" spans="4:7" x14ac:dyDescent="0.45">
      <c r="D94" t="s">
        <v>53</v>
      </c>
      <c r="E94" t="s">
        <v>6</v>
      </c>
      <c r="F94" t="s">
        <v>460</v>
      </c>
      <c r="G94" s="21">
        <v>0.28000000000000003</v>
      </c>
    </row>
    <row r="95" spans="4:7" x14ac:dyDescent="0.45">
      <c r="D95" t="s">
        <v>464</v>
      </c>
      <c r="E95" t="s">
        <v>6</v>
      </c>
      <c r="F95" t="s">
        <v>465</v>
      </c>
      <c r="G95" s="21">
        <v>0.16</v>
      </c>
    </row>
    <row r="96" spans="4:7" x14ac:dyDescent="0.45">
      <c r="D96" t="s">
        <v>467</v>
      </c>
      <c r="E96" t="s">
        <v>6</v>
      </c>
      <c r="F96" t="s">
        <v>468</v>
      </c>
      <c r="G96" s="21">
        <v>0.18</v>
      </c>
    </row>
    <row r="97" spans="4:7" x14ac:dyDescent="0.45">
      <c r="D97" t="s">
        <v>470</v>
      </c>
      <c r="E97" t="s">
        <v>4</v>
      </c>
      <c r="F97" t="s">
        <v>471</v>
      </c>
      <c r="G97" s="21">
        <v>0.35</v>
      </c>
    </row>
    <row r="98" spans="4:7" x14ac:dyDescent="0.45">
      <c r="D98" t="s">
        <v>473</v>
      </c>
      <c r="E98" t="s">
        <v>4</v>
      </c>
      <c r="F98" t="s">
        <v>474</v>
      </c>
      <c r="G98" s="21">
        <v>0.25</v>
      </c>
    </row>
    <row r="99" spans="4:7" x14ac:dyDescent="0.45">
      <c r="D99" t="s">
        <v>476</v>
      </c>
      <c r="E99" t="s">
        <v>4</v>
      </c>
      <c r="F99" t="s">
        <v>477</v>
      </c>
      <c r="G99" s="21">
        <v>0.25</v>
      </c>
    </row>
    <row r="100" spans="4:7" x14ac:dyDescent="0.45">
      <c r="D100" t="s">
        <v>479</v>
      </c>
      <c r="E100" t="s">
        <v>4</v>
      </c>
      <c r="F100" t="s">
        <v>480</v>
      </c>
      <c r="G100" s="21">
        <v>0.3</v>
      </c>
    </row>
    <row r="101" spans="4:7" x14ac:dyDescent="0.45">
      <c r="D101" t="s">
        <v>57</v>
      </c>
      <c r="E101" t="s">
        <v>6</v>
      </c>
      <c r="F101" t="s">
        <v>482</v>
      </c>
      <c r="G101" s="21">
        <v>0.26</v>
      </c>
    </row>
    <row r="102" spans="4:7" x14ac:dyDescent="0.45">
      <c r="D102" t="s">
        <v>484</v>
      </c>
      <c r="E102" t="s">
        <v>4</v>
      </c>
      <c r="F102" t="s">
        <v>485</v>
      </c>
      <c r="G102" s="21">
        <v>0.16</v>
      </c>
    </row>
    <row r="103" spans="4:7" x14ac:dyDescent="0.45">
      <c r="D103" t="s">
        <v>490</v>
      </c>
      <c r="E103" t="s">
        <v>6</v>
      </c>
      <c r="F103" t="s">
        <v>491</v>
      </c>
      <c r="G103" s="21">
        <v>0.23</v>
      </c>
    </row>
  </sheetData>
  <autoFilter ref="D3:G150" xr:uid="{34D28235-BFD2-4731-8248-50182A44153A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D879B5F-DEF7-45F7-AC22-17F05115F4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Reverses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Herget</dc:creator>
  <cp:lastModifiedBy>Leah Childers</cp:lastModifiedBy>
  <dcterms:created xsi:type="dcterms:W3CDTF">2022-03-15T01:52:58Z</dcterms:created>
  <dcterms:modified xsi:type="dcterms:W3CDTF">2025-02-08T20:44:01Z</dcterms:modified>
</cp:coreProperties>
</file>